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35" windowHeight="9975"/>
  </bookViews>
  <sheets>
    <sheet name="отчет ИСО 2015 - 8мес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0Excel_BuiltIn_Print_Area_6_1_1">#REF!</definedName>
    <definedName name="_3Excel_BuiltIn_Print_Area_2_1_1">#REF!</definedName>
    <definedName name="_4Excel_BuiltIn_Print_Area_2_1_1_1">"$#ССЫЛ!.$A$267:$J$518"</definedName>
    <definedName name="_7Excel_BuiltIn_Print_Area_2_2_1">#REF!</definedName>
    <definedName name="Excel_BuiltIn_Database_1" localSheetId="0">#REF!</definedName>
    <definedName name="Excel_BuiltIn_Database_1">"$#ССЫЛ!.$C$4:$I$249"</definedName>
    <definedName name="Excel_BuiltIn_Database_10" localSheetId="0">#REF!</definedName>
    <definedName name="Excel_BuiltIn_Database_10">"$#ССЫЛ!.$C$3:$G$233"</definedName>
    <definedName name="Excel_BuiltIn_Database_11" localSheetId="0">#REF!</definedName>
    <definedName name="Excel_BuiltIn_Database_11">"$#ССЫЛ!.$C$4:$I$249"</definedName>
    <definedName name="Excel_BuiltIn_Database_12" localSheetId="0">#REF!</definedName>
    <definedName name="Excel_BuiltIn_Database_12">"$#ССЫЛ!.$C$4:$I$51"</definedName>
    <definedName name="Excel_BuiltIn_Database_13" localSheetId="0">#REF!</definedName>
    <definedName name="Excel_BuiltIn_Database_13">"$#ССЫЛ!.$C$3:$G$233"</definedName>
    <definedName name="Excel_BuiltIn_Database_14" localSheetId="0">#REF!</definedName>
    <definedName name="Excel_BuiltIn_Database_14">"$#ССЫЛ!.$C$4:$G$234"</definedName>
    <definedName name="Excel_BuiltIn_Database_2" localSheetId="0">#REF!</definedName>
    <definedName name="Excel_BuiltIn_Database_2">"$#ССЫЛ!.$C$1:$I$236"</definedName>
    <definedName name="Excel_BuiltIn_Database_3" localSheetId="0">#REF!</definedName>
    <definedName name="Excel_BuiltIn_Database_3">"$#ССЫЛ!.$C$1:$I$246"</definedName>
    <definedName name="Excel_BuiltIn_Database_4" localSheetId="0">#REF!</definedName>
    <definedName name="Excel_BuiltIn_Database_4">"$#ССЫЛ!.$C$4:$I$249"</definedName>
    <definedName name="Excel_BuiltIn_Database_5" localSheetId="0">#REF!</definedName>
    <definedName name="Excel_BuiltIn_Database_5">"$#ССЫЛ!.$C$4:$I$249"</definedName>
    <definedName name="Excel_BuiltIn_Database_6" localSheetId="0">#REF!</definedName>
    <definedName name="Excel_BuiltIn_Database_6">"$#ССЫЛ!.$C$4:$I$249"</definedName>
    <definedName name="Excel_BuiltIn_Database_7" localSheetId="0">#REF!</definedName>
    <definedName name="Excel_BuiltIn_Database_7">"$#ССЫЛ!.$C$4:$H$249"</definedName>
    <definedName name="Excel_BuiltIn_Database_8" localSheetId="0">#REF!</definedName>
    <definedName name="Excel_BuiltIn_Database_8">"$#ССЫЛ!.$C$4:$I$238"</definedName>
    <definedName name="Excel_BuiltIn_Print_Area_1" localSheetId="0">#REF!</definedName>
    <definedName name="Excel_BuiltIn_Print_Area_1">#REF!</definedName>
    <definedName name="Excel_BuiltIn_Print_Area_1_1">#REF!</definedName>
    <definedName name="Excel_BuiltIn_Print_Area_1_1_1">"$'185'.$#ССЫЛ!$#ССЫЛ!:$#ССЫЛ!$#ССЫЛ!"</definedName>
    <definedName name="Excel_BuiltIn_Print_Area_10" localSheetId="0">#REF!</definedName>
    <definedName name="Excel_BuiltIn_Print_Area_10">#REF!</definedName>
    <definedName name="Excel_BuiltIn_Print_Area_11" localSheetId="0">#REF!</definedName>
    <definedName name="Excel_BuiltIn_Print_Area_11">#REF!</definedName>
    <definedName name="Excel_BuiltIn_Print_Area_11_2" localSheetId="0">#REF!</definedName>
    <definedName name="Excel_BuiltIn_Print_Area_11_2">#REF!</definedName>
    <definedName name="Excel_BuiltIn_Print_Area_11_2_1">#REF!</definedName>
    <definedName name="Excel_BuiltIn_Print_Area_13" localSheetId="0">#REF!</definedName>
    <definedName name="Excel_BuiltIn_Print_Area_13">#REF!</definedName>
    <definedName name="Excel_BuiltIn_Print_Area_13_1" localSheetId="0">#REF!</definedName>
    <definedName name="Excel_BuiltIn_Print_Area_13_1">#REF!</definedName>
    <definedName name="Excel_BuiltIn_Print_Area_2" localSheetId="0">#REF!</definedName>
    <definedName name="Excel_BuiltIn_Print_Area_2">#REF!</definedName>
    <definedName name="Excel_BuiltIn_Print_Area_2_1" localSheetId="0">#REF!</definedName>
    <definedName name="Excel_BuiltIn_Print_Area_2_1">#REF!</definedName>
    <definedName name="_1Excel_BuiltIn_Print_Area_2_1_1">'[6]текущий ремонт 2015'!#REF!</definedName>
    <definedName name="Excel_BuiltIn_Print_Area_2_1_1">#REF!</definedName>
    <definedName name="_2Excel_BuiltIn_Print_Area_2_1_1_1">"$#ССЫЛ!.$A$267:$J$518"</definedName>
    <definedName name="Excel_BuiltIn_Print_Area_2_1_2">#REF!</definedName>
    <definedName name="Excel_BuiltIn_Print_Area_2_2">#REF!</definedName>
    <definedName name="_3Excel_BuiltIn_Print_Area_2_2_1">'[6]текущий ремонт 2015'!#REF!</definedName>
    <definedName name="Excel_BuiltIn_Print_Area_2_2_1">#REF!</definedName>
    <definedName name="Excel_BuiltIn_Print_Area_2_2_2">#REF!</definedName>
    <definedName name="Excel_BuiltIn_Print_Area_3_1">#REF!</definedName>
    <definedName name="Excel_BuiltIn_Print_Area_5" localSheetId="0">#REF!</definedName>
    <definedName name="Excel_BuiltIn_Print_Area_5">#REF!</definedName>
    <definedName name="Excel_BuiltIn_Print_Area_6" localSheetId="0">#REF!</definedName>
    <definedName name="Excel_BuiltIn_Print_Area_6">#REF!</definedName>
    <definedName name="Excel_BuiltIn_Print_Area_6_1" localSheetId="0">#REF!</definedName>
    <definedName name="Excel_BuiltIn_Print_Area_6_1">#REF!</definedName>
    <definedName name="_4Excel_BuiltIn_Print_Area_6_1_1" localSheetId="0">#REF!</definedName>
    <definedName name="_5Excel_BuiltIn_Print_Area_6_1_1">#REF!</definedName>
    <definedName name="Excel_BuiltIn_Print_Area_6_1_1" localSheetId="0">#REF!</definedName>
    <definedName name="Excel_BuiltIn_Print_Area_6_1_1">#REF!</definedName>
    <definedName name="Excel_BuiltIn_Print_Area_7" localSheetId="0">#REF!</definedName>
    <definedName name="Excel_BuiltIn_Print_Area_7">#REF!</definedName>
    <definedName name="Excel_BuiltIn_Print_Area_8" localSheetId="0">#REF!</definedName>
    <definedName name="Excel_BuiltIn_Print_Area_8">#REF!</definedName>
    <definedName name="Excel_BuiltIn_Print_Area_9_1" localSheetId="0">#REF!</definedName>
    <definedName name="Excel_BuiltIn_Print_Area_9_1">#REF!</definedName>
    <definedName name="Excel_BuiltIn_Print_Titles_1">"$'185'.$#ССЫЛ!$#ССЫЛ!:$#ССЫЛ!$#ССЫЛ!"</definedName>
    <definedName name="Excel_BuiltIn_Print_Titles_1_1">#REF!</definedName>
    <definedName name="Excel_BuiltIn_Print_Titles_1_1_1">"$'185'.$#ССЫЛ!$#ССЫЛ!:$#ССЫЛ!$#ССЫЛ!"</definedName>
    <definedName name="ryuii">#REF!</definedName>
    <definedName name="вав">'[7]текущий ремонт 2014'!#REF!</definedName>
    <definedName name="жку2011" localSheetId="0">'[8]ооо тжх'!$A$3:$C$243</definedName>
    <definedName name="жку2011">'[9]ооо тжх'!$A$3:$C$243</definedName>
    <definedName name="_xlnm.Print_Titles" localSheetId="0">'отчет ИСО 2015 - 8мес.'!$4:$4</definedName>
    <definedName name="капрем">'[7]текущий ремонт 2014'!#REF!</definedName>
    <definedName name="_xlnm.Print_Area" localSheetId="0">'отчет ИСО 2015 - 8мес.'!$A$1:$AM$229</definedName>
    <definedName name="орпрпрпрпоп">"$#ССЫЛ!.$A$267:$J$518"</definedName>
    <definedName name="свод">'[7]текущий ремонт 2014'!#REF!</definedName>
    <definedName name="цукк">'[7]текущий ремонт 2014'!#REF!</definedName>
  </definedNames>
  <calcPr calcId="145621" fullCalcOnLoad="1"/>
</workbook>
</file>

<file path=xl/calcChain.xml><?xml version="1.0" encoding="utf-8"?>
<calcChain xmlns="http://schemas.openxmlformats.org/spreadsheetml/2006/main">
  <c r="AK239" i="1" l="1"/>
  <c r="AO237" i="1"/>
  <c r="AG237" i="1"/>
  <c r="AE237" i="1"/>
  <c r="AD237" i="1"/>
  <c r="AC237" i="1"/>
  <c r="Y237" i="1"/>
  <c r="W237" i="1"/>
  <c r="V237" i="1"/>
  <c r="R237" i="1"/>
  <c r="Q237" i="1"/>
  <c r="L237" i="1"/>
  <c r="AP236" i="1"/>
  <c r="AP237" i="1" s="1"/>
  <c r="AL234" i="1"/>
  <c r="AL237" i="1" s="1"/>
  <c r="Z234" i="1"/>
  <c r="Z237" i="1" s="1"/>
  <c r="X234" i="1"/>
  <c r="X237" i="1" s="1"/>
  <c r="AL233" i="1"/>
  <c r="AI233" i="1"/>
  <c r="AI234" i="1" s="1"/>
  <c r="AI237" i="1" s="1"/>
  <c r="AH233" i="1"/>
  <c r="AH234" i="1" s="1"/>
  <c r="AH237" i="1" s="1"/>
  <c r="AF233" i="1"/>
  <c r="AF234" i="1" s="1"/>
  <c r="AF237" i="1" s="1"/>
  <c r="AE233" i="1"/>
  <c r="AD233" i="1"/>
  <c r="AC233" i="1"/>
  <c r="AA233" i="1"/>
  <c r="AA234" i="1" s="1"/>
  <c r="AA237" i="1" s="1"/>
  <c r="Z233" i="1"/>
  <c r="Z235" i="1" s="1"/>
  <c r="X233" i="1"/>
  <c r="W233" i="1"/>
  <c r="V233" i="1"/>
  <c r="T233" i="1"/>
  <c r="T234" i="1" s="1"/>
  <c r="T237" i="1" s="1"/>
  <c r="R233" i="1"/>
  <c r="P233" i="1"/>
  <c r="P234" i="1" s="1"/>
  <c r="P237" i="1" s="1"/>
  <c r="L233" i="1"/>
  <c r="AB232" i="1"/>
  <c r="AB233" i="1" s="1"/>
  <c r="AB234" i="1" s="1"/>
  <c r="AB237" i="1" s="1"/>
  <c r="Z232" i="1"/>
  <c r="U232" i="1"/>
  <c r="U234" i="1" s="1"/>
  <c r="U237" i="1" s="1"/>
  <c r="S232" i="1"/>
  <c r="S234" i="1" s="1"/>
  <c r="S237" i="1" s="1"/>
  <c r="M232" i="1"/>
  <c r="M233" i="1" s="1"/>
  <c r="AR230" i="1"/>
  <c r="AP230" i="1"/>
  <c r="AO230" i="1"/>
  <c r="AM230" i="1"/>
  <c r="AL230" i="1"/>
  <c r="AK230" i="1"/>
  <c r="AJ230" i="1"/>
  <c r="AH230" i="1"/>
  <c r="AG230" i="1"/>
  <c r="AE230" i="1"/>
  <c r="AC230" i="1"/>
  <c r="AB230" i="1"/>
  <c r="Y230" i="1"/>
  <c r="X230" i="1"/>
  <c r="W230" i="1"/>
  <c r="V230" i="1"/>
  <c r="U230" i="1"/>
  <c r="R230" i="1"/>
  <c r="Q230" i="1"/>
  <c r="O230" i="1"/>
  <c r="N230" i="1"/>
  <c r="J230" i="1"/>
  <c r="G230" i="1"/>
  <c r="F230" i="1"/>
  <c r="E230" i="1"/>
  <c r="AI229" i="1"/>
  <c r="T229" i="1"/>
  <c r="P229" i="1"/>
  <c r="M229" i="1"/>
  <c r="L229" i="1"/>
  <c r="AN229" i="1" s="1"/>
  <c r="AQ229" i="1" s="1"/>
  <c r="I229" i="1"/>
  <c r="AI228" i="1"/>
  <c r="T228" i="1"/>
  <c r="P228" i="1"/>
  <c r="M228" i="1"/>
  <c r="L228" i="1"/>
  <c r="AN228" i="1" s="1"/>
  <c r="AQ228" i="1" s="1"/>
  <c r="I228" i="1"/>
  <c r="AI227" i="1"/>
  <c r="T227" i="1"/>
  <c r="P227" i="1"/>
  <c r="M227" i="1"/>
  <c r="L227" i="1"/>
  <c r="AN227" i="1" s="1"/>
  <c r="AQ227" i="1" s="1"/>
  <c r="I227" i="1"/>
  <c r="AI226" i="1"/>
  <c r="T226" i="1"/>
  <c r="P226" i="1"/>
  <c r="M226" i="1"/>
  <c r="L226" i="1"/>
  <c r="AN226" i="1" s="1"/>
  <c r="AQ226" i="1" s="1"/>
  <c r="I226" i="1"/>
  <c r="AI225" i="1"/>
  <c r="T225" i="1"/>
  <c r="P225" i="1"/>
  <c r="M225" i="1"/>
  <c r="L225" i="1"/>
  <c r="AN225" i="1" s="1"/>
  <c r="AQ225" i="1" s="1"/>
  <c r="K225" i="1"/>
  <c r="I225" i="1"/>
  <c r="AI224" i="1"/>
  <c r="T224" i="1"/>
  <c r="P224" i="1"/>
  <c r="M224" i="1"/>
  <c r="AN224" i="1" s="1"/>
  <c r="AQ224" i="1" s="1"/>
  <c r="L224" i="1"/>
  <c r="I224" i="1"/>
  <c r="AI223" i="1"/>
  <c r="T223" i="1"/>
  <c r="P223" i="1"/>
  <c r="M223" i="1"/>
  <c r="AN223" i="1" s="1"/>
  <c r="AQ223" i="1" s="1"/>
  <c r="L223" i="1"/>
  <c r="I223" i="1"/>
  <c r="AI222" i="1"/>
  <c r="T222" i="1"/>
  <c r="P222" i="1"/>
  <c r="M222" i="1"/>
  <c r="AN222" i="1" s="1"/>
  <c r="AQ222" i="1" s="1"/>
  <c r="I222" i="1"/>
  <c r="AI221" i="1"/>
  <c r="T221" i="1"/>
  <c r="P221" i="1"/>
  <c r="M221" i="1"/>
  <c r="AN221" i="1" s="1"/>
  <c r="AQ221" i="1" s="1"/>
  <c r="I221" i="1"/>
  <c r="AI220" i="1"/>
  <c r="T220" i="1"/>
  <c r="P220" i="1"/>
  <c r="M220" i="1"/>
  <c r="AN220" i="1" s="1"/>
  <c r="AQ220" i="1" s="1"/>
  <c r="L220" i="1"/>
  <c r="K220" i="1"/>
  <c r="H220" i="1"/>
  <c r="I220" i="1" s="1"/>
  <c r="AI219" i="1"/>
  <c r="T219" i="1"/>
  <c r="P219" i="1"/>
  <c r="M219" i="1"/>
  <c r="AN219" i="1" s="1"/>
  <c r="AQ219" i="1" s="1"/>
  <c r="L219" i="1"/>
  <c r="I219" i="1"/>
  <c r="AI218" i="1"/>
  <c r="T218" i="1"/>
  <c r="P218" i="1"/>
  <c r="M218" i="1"/>
  <c r="AN218" i="1" s="1"/>
  <c r="AQ218" i="1" s="1"/>
  <c r="L218" i="1"/>
  <c r="I218" i="1"/>
  <c r="AI217" i="1"/>
  <c r="AD217" i="1"/>
  <c r="AD230" i="1" s="1"/>
  <c r="T217" i="1"/>
  <c r="P217" i="1"/>
  <c r="M217" i="1"/>
  <c r="L217" i="1"/>
  <c r="AN217" i="1" s="1"/>
  <c r="AQ217" i="1" s="1"/>
  <c r="K217" i="1"/>
  <c r="I217" i="1"/>
  <c r="AI216" i="1"/>
  <c r="T216" i="1"/>
  <c r="P216" i="1"/>
  <c r="M216" i="1"/>
  <c r="AN216" i="1" s="1"/>
  <c r="AQ216" i="1" s="1"/>
  <c r="L216" i="1"/>
  <c r="I216" i="1"/>
  <c r="AI215" i="1"/>
  <c r="T215" i="1"/>
  <c r="P215" i="1"/>
  <c r="M215" i="1"/>
  <c r="AN215" i="1" s="1"/>
  <c r="AQ215" i="1" s="1"/>
  <c r="L215" i="1"/>
  <c r="I215" i="1"/>
  <c r="AI214" i="1"/>
  <c r="T214" i="1"/>
  <c r="P214" i="1"/>
  <c r="M214" i="1"/>
  <c r="AN214" i="1" s="1"/>
  <c r="AQ214" i="1" s="1"/>
  <c r="L214" i="1"/>
  <c r="I214" i="1"/>
  <c r="AI213" i="1"/>
  <c r="T213" i="1"/>
  <c r="P213" i="1"/>
  <c r="M213" i="1"/>
  <c r="AN213" i="1" s="1"/>
  <c r="AQ213" i="1" s="1"/>
  <c r="L213" i="1"/>
  <c r="I213" i="1"/>
  <c r="AI212" i="1"/>
  <c r="AF212" i="1"/>
  <c r="AF230" i="1" s="1"/>
  <c r="T212" i="1"/>
  <c r="P212" i="1"/>
  <c r="M212" i="1"/>
  <c r="L212" i="1"/>
  <c r="AN212" i="1" s="1"/>
  <c r="AQ212" i="1" s="1"/>
  <c r="K212" i="1"/>
  <c r="I212" i="1"/>
  <c r="AI211" i="1"/>
  <c r="T211" i="1"/>
  <c r="P211" i="1"/>
  <c r="M211" i="1"/>
  <c r="AN211" i="1" s="1"/>
  <c r="AQ211" i="1" s="1"/>
  <c r="L211" i="1"/>
  <c r="I211" i="1"/>
  <c r="AI210" i="1"/>
  <c r="AA210" i="1"/>
  <c r="AA230" i="1" s="1"/>
  <c r="T210" i="1"/>
  <c r="S210" i="1"/>
  <c r="S230" i="1" s="1"/>
  <c r="P210" i="1"/>
  <c r="M210" i="1"/>
  <c r="AN210" i="1" s="1"/>
  <c r="AQ210" i="1" s="1"/>
  <c r="L210" i="1"/>
  <c r="K210" i="1"/>
  <c r="I210" i="1"/>
  <c r="AI209" i="1"/>
  <c r="T209" i="1"/>
  <c r="P209" i="1"/>
  <c r="M209" i="1"/>
  <c r="L209" i="1"/>
  <c r="AN209" i="1" s="1"/>
  <c r="AQ209" i="1" s="1"/>
  <c r="I209" i="1"/>
  <c r="AI208" i="1"/>
  <c r="T208" i="1"/>
  <c r="P208" i="1"/>
  <c r="M208" i="1"/>
  <c r="L208" i="1"/>
  <c r="AN208" i="1" s="1"/>
  <c r="AQ208" i="1" s="1"/>
  <c r="I208" i="1"/>
  <c r="AI207" i="1"/>
  <c r="T207" i="1"/>
  <c r="P207" i="1"/>
  <c r="M207" i="1"/>
  <c r="L207" i="1"/>
  <c r="AN207" i="1" s="1"/>
  <c r="AQ207" i="1" s="1"/>
  <c r="I207" i="1"/>
  <c r="AI206" i="1"/>
  <c r="T206" i="1"/>
  <c r="P206" i="1"/>
  <c r="M206" i="1"/>
  <c r="L206" i="1"/>
  <c r="AN206" i="1" s="1"/>
  <c r="AQ206" i="1" s="1"/>
  <c r="K206" i="1"/>
  <c r="I206" i="1"/>
  <c r="H206" i="1"/>
  <c r="H230" i="1" s="1"/>
  <c r="AI205" i="1"/>
  <c r="T205" i="1"/>
  <c r="P205" i="1"/>
  <c r="M205" i="1"/>
  <c r="L205" i="1"/>
  <c r="AN205" i="1" s="1"/>
  <c r="AQ205" i="1" s="1"/>
  <c r="K205" i="1"/>
  <c r="K230" i="1" s="1"/>
  <c r="I205" i="1"/>
  <c r="AI204" i="1"/>
  <c r="T204" i="1"/>
  <c r="P204" i="1"/>
  <c r="M204" i="1"/>
  <c r="AN204" i="1" s="1"/>
  <c r="AQ204" i="1" s="1"/>
  <c r="L204" i="1"/>
  <c r="I204" i="1"/>
  <c r="AI203" i="1"/>
  <c r="Z203" i="1"/>
  <c r="Z230" i="1" s="1"/>
  <c r="T203" i="1"/>
  <c r="P203" i="1"/>
  <c r="M203" i="1"/>
  <c r="L203" i="1"/>
  <c r="AN203" i="1" s="1"/>
  <c r="AQ203" i="1" s="1"/>
  <c r="I203" i="1"/>
  <c r="AI202" i="1"/>
  <c r="T202" i="1"/>
  <c r="P202" i="1"/>
  <c r="M202" i="1"/>
  <c r="L202" i="1"/>
  <c r="AN202" i="1" s="1"/>
  <c r="AQ202" i="1" s="1"/>
  <c r="I202" i="1"/>
  <c r="AI201" i="1"/>
  <c r="T201" i="1"/>
  <c r="P201" i="1"/>
  <c r="M201" i="1"/>
  <c r="L201" i="1"/>
  <c r="I201" i="1"/>
  <c r="AI200" i="1"/>
  <c r="T200" i="1"/>
  <c r="P200" i="1"/>
  <c r="M200" i="1"/>
  <c r="AN200" i="1" s="1"/>
  <c r="AQ200" i="1" s="1"/>
  <c r="L200" i="1"/>
  <c r="I200" i="1"/>
  <c r="AI199" i="1"/>
  <c r="T199" i="1"/>
  <c r="P199" i="1"/>
  <c r="M199" i="1"/>
  <c r="AN199" i="1" s="1"/>
  <c r="AQ199" i="1" s="1"/>
  <c r="L199" i="1"/>
  <c r="I199" i="1"/>
  <c r="AI198" i="1"/>
  <c r="T198" i="1"/>
  <c r="T230" i="1" s="1"/>
  <c r="P198" i="1"/>
  <c r="M198" i="1"/>
  <c r="M230" i="1" s="1"/>
  <c r="L198" i="1"/>
  <c r="I198" i="1"/>
  <c r="I230" i="1" s="1"/>
  <c r="AR197" i="1"/>
  <c r="AM197" i="1"/>
  <c r="AK197" i="1"/>
  <c r="AJ197" i="1"/>
  <c r="AH197" i="1"/>
  <c r="AG197" i="1"/>
  <c r="AF197" i="1"/>
  <c r="AE197" i="1"/>
  <c r="AD197" i="1"/>
  <c r="AC197" i="1"/>
  <c r="AB197" i="1"/>
  <c r="AA197" i="1"/>
  <c r="Y197" i="1"/>
  <c r="X197" i="1"/>
  <c r="W197" i="1"/>
  <c r="V197" i="1"/>
  <c r="U197" i="1"/>
  <c r="Q197" i="1"/>
  <c r="O197" i="1"/>
  <c r="N197" i="1"/>
  <c r="J197" i="1"/>
  <c r="G197" i="1"/>
  <c r="F197" i="1"/>
  <c r="E197" i="1"/>
  <c r="AL196" i="1"/>
  <c r="AI196" i="1"/>
  <c r="T196" i="1"/>
  <c r="P196" i="1"/>
  <c r="M196" i="1"/>
  <c r="L196" i="1"/>
  <c r="AN196" i="1" s="1"/>
  <c r="AQ196" i="1" s="1"/>
  <c r="K196" i="1"/>
  <c r="I196" i="1"/>
  <c r="AL195" i="1"/>
  <c r="AI195" i="1"/>
  <c r="T195" i="1"/>
  <c r="P195" i="1"/>
  <c r="M195" i="1"/>
  <c r="L195" i="1"/>
  <c r="AN195" i="1" s="1"/>
  <c r="AQ195" i="1" s="1"/>
  <c r="K195" i="1"/>
  <c r="I195" i="1"/>
  <c r="AL194" i="1"/>
  <c r="AI194" i="1"/>
  <c r="T194" i="1"/>
  <c r="P194" i="1"/>
  <c r="M194" i="1"/>
  <c r="L194" i="1"/>
  <c r="AN194" i="1" s="1"/>
  <c r="AQ194" i="1" s="1"/>
  <c r="I194" i="1"/>
  <c r="AL193" i="1"/>
  <c r="AI193" i="1"/>
  <c r="T193" i="1"/>
  <c r="P193" i="1"/>
  <c r="M193" i="1"/>
  <c r="L193" i="1"/>
  <c r="AN193" i="1" s="1"/>
  <c r="AQ193" i="1" s="1"/>
  <c r="I193" i="1"/>
  <c r="H193" i="1"/>
  <c r="H197" i="1" s="1"/>
  <c r="AL192" i="1"/>
  <c r="AI192" i="1"/>
  <c r="T192" i="1"/>
  <c r="S192" i="1"/>
  <c r="P192" i="1"/>
  <c r="M192" i="1"/>
  <c r="L192" i="1"/>
  <c r="AN192" i="1" s="1"/>
  <c r="AQ192" i="1" s="1"/>
  <c r="K192" i="1"/>
  <c r="I192" i="1"/>
  <c r="AL191" i="1"/>
  <c r="AI191" i="1"/>
  <c r="T191" i="1"/>
  <c r="P191" i="1"/>
  <c r="M191" i="1"/>
  <c r="L191" i="1"/>
  <c r="AN191" i="1" s="1"/>
  <c r="AQ191" i="1" s="1"/>
  <c r="I191" i="1"/>
  <c r="AL190" i="1"/>
  <c r="AI190" i="1"/>
  <c r="T190" i="1"/>
  <c r="P190" i="1"/>
  <c r="M190" i="1"/>
  <c r="L190" i="1"/>
  <c r="AN190" i="1" s="1"/>
  <c r="AQ190" i="1" s="1"/>
  <c r="K190" i="1"/>
  <c r="I190" i="1"/>
  <c r="AL189" i="1"/>
  <c r="AI189" i="1"/>
  <c r="T189" i="1"/>
  <c r="P189" i="1"/>
  <c r="M189" i="1"/>
  <c r="L189" i="1"/>
  <c r="AN189" i="1" s="1"/>
  <c r="AQ189" i="1" s="1"/>
  <c r="K189" i="1"/>
  <c r="I189" i="1"/>
  <c r="AO188" i="1"/>
  <c r="AL188" i="1"/>
  <c r="AI188" i="1"/>
  <c r="Z188" i="1"/>
  <c r="T188" i="1"/>
  <c r="P188" i="1"/>
  <c r="M188" i="1"/>
  <c r="AN188" i="1" s="1"/>
  <c r="AQ188" i="1" s="1"/>
  <c r="L188" i="1"/>
  <c r="K188" i="1"/>
  <c r="I188" i="1"/>
  <c r="AL187" i="1"/>
  <c r="AI187" i="1"/>
  <c r="T187" i="1"/>
  <c r="P187" i="1"/>
  <c r="M187" i="1"/>
  <c r="L187" i="1"/>
  <c r="AN187" i="1" s="1"/>
  <c r="AQ187" i="1" s="1"/>
  <c r="K187" i="1"/>
  <c r="I187" i="1"/>
  <c r="AL186" i="1"/>
  <c r="AI186" i="1"/>
  <c r="T186" i="1"/>
  <c r="P186" i="1"/>
  <c r="M186" i="1"/>
  <c r="L186" i="1"/>
  <c r="AN186" i="1" s="1"/>
  <c r="AQ186" i="1" s="1"/>
  <c r="K186" i="1"/>
  <c r="I186" i="1"/>
  <c r="AL185" i="1"/>
  <c r="AI185" i="1"/>
  <c r="T185" i="1"/>
  <c r="P185" i="1"/>
  <c r="M185" i="1"/>
  <c r="L185" i="1"/>
  <c r="AN185" i="1" s="1"/>
  <c r="AQ185" i="1" s="1"/>
  <c r="K185" i="1"/>
  <c r="I185" i="1"/>
  <c r="AL184" i="1"/>
  <c r="AI184" i="1"/>
  <c r="T184" i="1"/>
  <c r="P184" i="1"/>
  <c r="M184" i="1"/>
  <c r="L184" i="1"/>
  <c r="AN184" i="1" s="1"/>
  <c r="AQ184" i="1" s="1"/>
  <c r="I184" i="1"/>
  <c r="AP183" i="1"/>
  <c r="AP197" i="1" s="1"/>
  <c r="AL183" i="1"/>
  <c r="AI183" i="1"/>
  <c r="T183" i="1"/>
  <c r="P183" i="1"/>
  <c r="M183" i="1"/>
  <c r="L183" i="1"/>
  <c r="AN183" i="1" s="1"/>
  <c r="AQ183" i="1" s="1"/>
  <c r="K183" i="1"/>
  <c r="I183" i="1"/>
  <c r="AL182" i="1"/>
  <c r="AI182" i="1"/>
  <c r="Z182" i="1"/>
  <c r="Z197" i="1" s="1"/>
  <c r="T182" i="1"/>
  <c r="P182" i="1"/>
  <c r="M182" i="1"/>
  <c r="L182" i="1"/>
  <c r="AN182" i="1" s="1"/>
  <c r="AQ182" i="1" s="1"/>
  <c r="K182" i="1"/>
  <c r="I182" i="1"/>
  <c r="AL181" i="1"/>
  <c r="AI181" i="1"/>
  <c r="T181" i="1"/>
  <c r="P181" i="1"/>
  <c r="M181" i="1"/>
  <c r="L181" i="1"/>
  <c r="AN181" i="1" s="1"/>
  <c r="AQ181" i="1" s="1"/>
  <c r="K181" i="1"/>
  <c r="I181" i="1"/>
  <c r="AL180" i="1"/>
  <c r="AI180" i="1"/>
  <c r="T180" i="1"/>
  <c r="P180" i="1"/>
  <c r="M180" i="1"/>
  <c r="L180" i="1"/>
  <c r="AN180" i="1" s="1"/>
  <c r="AQ180" i="1" s="1"/>
  <c r="K180" i="1"/>
  <c r="I180" i="1"/>
  <c r="AL179" i="1"/>
  <c r="AI179" i="1"/>
  <c r="T179" i="1"/>
  <c r="P179" i="1"/>
  <c r="M179" i="1"/>
  <c r="L179" i="1"/>
  <c r="AN179" i="1" s="1"/>
  <c r="AQ179" i="1" s="1"/>
  <c r="K179" i="1"/>
  <c r="I179" i="1"/>
  <c r="AL178" i="1"/>
  <c r="AI178" i="1"/>
  <c r="T178" i="1"/>
  <c r="P178" i="1"/>
  <c r="M178" i="1"/>
  <c r="L178" i="1"/>
  <c r="AN178" i="1" s="1"/>
  <c r="AQ178" i="1" s="1"/>
  <c r="K178" i="1"/>
  <c r="I178" i="1"/>
  <c r="AO177" i="1"/>
  <c r="AL177" i="1"/>
  <c r="AI177" i="1"/>
  <c r="T177" i="1"/>
  <c r="P177" i="1"/>
  <c r="M177" i="1"/>
  <c r="L177" i="1"/>
  <c r="AN177" i="1" s="1"/>
  <c r="AQ177" i="1" s="1"/>
  <c r="K177" i="1"/>
  <c r="I177" i="1"/>
  <c r="AL176" i="1"/>
  <c r="AI176" i="1"/>
  <c r="T176" i="1"/>
  <c r="P176" i="1"/>
  <c r="M176" i="1"/>
  <c r="L176" i="1"/>
  <c r="AN176" i="1" s="1"/>
  <c r="AQ176" i="1" s="1"/>
  <c r="K176" i="1"/>
  <c r="I176" i="1"/>
  <c r="AO175" i="1"/>
  <c r="AO197" i="1" s="1"/>
  <c r="AL175" i="1"/>
  <c r="AI175" i="1"/>
  <c r="T175" i="1"/>
  <c r="P175" i="1"/>
  <c r="M175" i="1"/>
  <c r="L175" i="1"/>
  <c r="AN175" i="1" s="1"/>
  <c r="AQ175" i="1" s="1"/>
  <c r="K175" i="1"/>
  <c r="I175" i="1"/>
  <c r="AL174" i="1"/>
  <c r="AI174" i="1"/>
  <c r="T174" i="1"/>
  <c r="P174" i="1"/>
  <c r="M174" i="1"/>
  <c r="L174" i="1"/>
  <c r="AN174" i="1" s="1"/>
  <c r="AQ174" i="1" s="1"/>
  <c r="I174" i="1"/>
  <c r="AL173" i="1"/>
  <c r="AI173" i="1"/>
  <c r="T173" i="1"/>
  <c r="P173" i="1"/>
  <c r="M173" i="1"/>
  <c r="L173" i="1"/>
  <c r="AN173" i="1" s="1"/>
  <c r="AQ173" i="1" s="1"/>
  <c r="K173" i="1"/>
  <c r="I173" i="1"/>
  <c r="AL172" i="1"/>
  <c r="AI172" i="1"/>
  <c r="T172" i="1"/>
  <c r="P172" i="1"/>
  <c r="M172" i="1"/>
  <c r="L172" i="1"/>
  <c r="AN172" i="1" s="1"/>
  <c r="AQ172" i="1" s="1"/>
  <c r="K172" i="1"/>
  <c r="I172" i="1"/>
  <c r="AL171" i="1"/>
  <c r="AI171" i="1"/>
  <c r="T171" i="1"/>
  <c r="P171" i="1"/>
  <c r="M171" i="1"/>
  <c r="L171" i="1"/>
  <c r="AN171" i="1" s="1"/>
  <c r="AQ171" i="1" s="1"/>
  <c r="I171" i="1"/>
  <c r="AL170" i="1"/>
  <c r="AI170" i="1"/>
  <c r="T170" i="1"/>
  <c r="P170" i="1"/>
  <c r="M170" i="1"/>
  <c r="L170" i="1"/>
  <c r="AN170" i="1" s="1"/>
  <c r="AQ170" i="1" s="1"/>
  <c r="K170" i="1"/>
  <c r="I170" i="1"/>
  <c r="AL169" i="1"/>
  <c r="AI169" i="1"/>
  <c r="T169" i="1"/>
  <c r="S169" i="1"/>
  <c r="P169" i="1"/>
  <c r="M169" i="1"/>
  <c r="AN169" i="1" s="1"/>
  <c r="AQ169" i="1" s="1"/>
  <c r="L169" i="1"/>
  <c r="K169" i="1"/>
  <c r="I169" i="1"/>
  <c r="AL168" i="1"/>
  <c r="AI168" i="1"/>
  <c r="T168" i="1"/>
  <c r="S168" i="1"/>
  <c r="R168" i="1"/>
  <c r="R197" i="1" s="1"/>
  <c r="P168" i="1"/>
  <c r="M168" i="1"/>
  <c r="L168" i="1"/>
  <c r="AN168" i="1" s="1"/>
  <c r="AQ168" i="1" s="1"/>
  <c r="I168" i="1"/>
  <c r="AL167" i="1"/>
  <c r="AI167" i="1"/>
  <c r="T167" i="1"/>
  <c r="P167" i="1"/>
  <c r="M167" i="1"/>
  <c r="L167" i="1"/>
  <c r="AN167" i="1" s="1"/>
  <c r="AQ167" i="1" s="1"/>
  <c r="K167" i="1"/>
  <c r="I167" i="1"/>
  <c r="AL166" i="1"/>
  <c r="AI166" i="1"/>
  <c r="T166" i="1"/>
  <c r="P166" i="1"/>
  <c r="M166" i="1"/>
  <c r="L166" i="1"/>
  <c r="AN166" i="1" s="1"/>
  <c r="AQ166" i="1" s="1"/>
  <c r="K166" i="1"/>
  <c r="I166" i="1"/>
  <c r="AL165" i="1"/>
  <c r="AI165" i="1"/>
  <c r="T165" i="1"/>
  <c r="P165" i="1"/>
  <c r="M165" i="1"/>
  <c r="L165" i="1"/>
  <c r="AN165" i="1" s="1"/>
  <c r="AQ165" i="1" s="1"/>
  <c r="K165" i="1"/>
  <c r="I165" i="1"/>
  <c r="AL164" i="1"/>
  <c r="AI164" i="1"/>
  <c r="T164" i="1"/>
  <c r="P164" i="1"/>
  <c r="M164" i="1"/>
  <c r="L164" i="1"/>
  <c r="AN164" i="1" s="1"/>
  <c r="AQ164" i="1" s="1"/>
  <c r="K164" i="1"/>
  <c r="I164" i="1"/>
  <c r="AL163" i="1"/>
  <c r="AI163" i="1"/>
  <c r="T163" i="1"/>
  <c r="P163" i="1"/>
  <c r="M163" i="1"/>
  <c r="L163" i="1"/>
  <c r="AN163" i="1" s="1"/>
  <c r="AQ163" i="1" s="1"/>
  <c r="K163" i="1"/>
  <c r="I163" i="1"/>
  <c r="AL162" i="1"/>
  <c r="AL197" i="1" s="1"/>
  <c r="AI162" i="1"/>
  <c r="T162" i="1"/>
  <c r="P162" i="1"/>
  <c r="M162" i="1"/>
  <c r="L162" i="1"/>
  <c r="AN162" i="1" s="1"/>
  <c r="AQ162" i="1" s="1"/>
  <c r="K162" i="1"/>
  <c r="I162" i="1"/>
  <c r="AI161" i="1"/>
  <c r="T161" i="1"/>
  <c r="P161" i="1"/>
  <c r="M161" i="1"/>
  <c r="AN161" i="1" s="1"/>
  <c r="AQ161" i="1" s="1"/>
  <c r="L161" i="1"/>
  <c r="K161" i="1"/>
  <c r="I161" i="1"/>
  <c r="AI160" i="1"/>
  <c r="T160" i="1"/>
  <c r="P160" i="1"/>
  <c r="M160" i="1"/>
  <c r="L160" i="1"/>
  <c r="AN160" i="1" s="1"/>
  <c r="AQ160" i="1" s="1"/>
  <c r="K160" i="1"/>
  <c r="I160" i="1"/>
  <c r="AI159" i="1"/>
  <c r="AI197" i="1" s="1"/>
  <c r="T159" i="1"/>
  <c r="T197" i="1" s="1"/>
  <c r="S159" i="1"/>
  <c r="S197" i="1" s="1"/>
  <c r="P159" i="1"/>
  <c r="P197" i="1" s="1"/>
  <c r="M159" i="1"/>
  <c r="M197" i="1" s="1"/>
  <c r="L159" i="1"/>
  <c r="L197" i="1" s="1"/>
  <c r="K159" i="1"/>
  <c r="K197" i="1" s="1"/>
  <c r="I159" i="1"/>
  <c r="I197" i="1" s="1"/>
  <c r="AR158" i="1"/>
  <c r="AO158" i="1"/>
  <c r="AM158" i="1"/>
  <c r="AL158" i="1"/>
  <c r="AK158" i="1"/>
  <c r="AJ158" i="1"/>
  <c r="AH158" i="1"/>
  <c r="AG158" i="1"/>
  <c r="AF158" i="1"/>
  <c r="AE158" i="1"/>
  <c r="AD158" i="1"/>
  <c r="AC158" i="1"/>
  <c r="AA158" i="1"/>
  <c r="Y158" i="1"/>
  <c r="X158" i="1"/>
  <c r="W158" i="1"/>
  <c r="V158" i="1"/>
  <c r="U158" i="1"/>
  <c r="S158" i="1"/>
  <c r="R158" i="1"/>
  <c r="Q158" i="1"/>
  <c r="O158" i="1"/>
  <c r="N158" i="1"/>
  <c r="J158" i="1"/>
  <c r="H158" i="1"/>
  <c r="G158" i="1"/>
  <c r="F158" i="1"/>
  <c r="E158" i="1"/>
  <c r="AI157" i="1"/>
  <c r="T157" i="1"/>
  <c r="P157" i="1"/>
  <c r="M157" i="1"/>
  <c r="AN157" i="1" s="1"/>
  <c r="AQ157" i="1" s="1"/>
  <c r="L157" i="1"/>
  <c r="I157" i="1"/>
  <c r="AI156" i="1"/>
  <c r="T156" i="1"/>
  <c r="P156" i="1"/>
  <c r="M156" i="1"/>
  <c r="AN156" i="1" s="1"/>
  <c r="AQ156" i="1" s="1"/>
  <c r="L156" i="1"/>
  <c r="I156" i="1"/>
  <c r="AI155" i="1"/>
  <c r="T155" i="1"/>
  <c r="P155" i="1"/>
  <c r="M155" i="1"/>
  <c r="AN155" i="1" s="1"/>
  <c r="AQ155" i="1" s="1"/>
  <c r="L155" i="1"/>
  <c r="I155" i="1"/>
  <c r="AI154" i="1"/>
  <c r="T154" i="1"/>
  <c r="P154" i="1"/>
  <c r="M154" i="1"/>
  <c r="AN154" i="1" s="1"/>
  <c r="AQ154" i="1" s="1"/>
  <c r="L154" i="1"/>
  <c r="I154" i="1"/>
  <c r="AI153" i="1"/>
  <c r="T153" i="1"/>
  <c r="P153" i="1"/>
  <c r="M153" i="1"/>
  <c r="AN153" i="1" s="1"/>
  <c r="AQ153" i="1" s="1"/>
  <c r="L153" i="1"/>
  <c r="I153" i="1"/>
  <c r="AI152" i="1"/>
  <c r="T152" i="1"/>
  <c r="P152" i="1"/>
  <c r="M152" i="1"/>
  <c r="AN152" i="1" s="1"/>
  <c r="AQ152" i="1" s="1"/>
  <c r="L152" i="1"/>
  <c r="I152" i="1"/>
  <c r="AI151" i="1"/>
  <c r="AB151" i="1"/>
  <c r="T151" i="1"/>
  <c r="P151" i="1"/>
  <c r="M151" i="1"/>
  <c r="L151" i="1"/>
  <c r="AN151" i="1" s="1"/>
  <c r="AQ151" i="1" s="1"/>
  <c r="I151" i="1"/>
  <c r="AI150" i="1"/>
  <c r="T150" i="1"/>
  <c r="P150" i="1"/>
  <c r="M150" i="1"/>
  <c r="L150" i="1"/>
  <c r="AN150" i="1" s="1"/>
  <c r="AQ150" i="1" s="1"/>
  <c r="I150" i="1"/>
  <c r="AI149" i="1"/>
  <c r="T149" i="1"/>
  <c r="P149" i="1"/>
  <c r="M149" i="1"/>
  <c r="L149" i="1"/>
  <c r="I149" i="1"/>
  <c r="AI148" i="1"/>
  <c r="T148" i="1"/>
  <c r="P148" i="1"/>
  <c r="M148" i="1"/>
  <c r="AN148" i="1" s="1"/>
  <c r="AQ148" i="1" s="1"/>
  <c r="L148" i="1"/>
  <c r="K148" i="1"/>
  <c r="I148" i="1"/>
  <c r="AI147" i="1"/>
  <c r="T147" i="1"/>
  <c r="P147" i="1"/>
  <c r="M147" i="1"/>
  <c r="L147" i="1"/>
  <c r="AN147" i="1" s="1"/>
  <c r="AQ147" i="1" s="1"/>
  <c r="I147" i="1"/>
  <c r="AI146" i="1"/>
  <c r="T146" i="1"/>
  <c r="P146" i="1"/>
  <c r="M146" i="1"/>
  <c r="L146" i="1"/>
  <c r="AN146" i="1" s="1"/>
  <c r="AQ146" i="1" s="1"/>
  <c r="I146" i="1"/>
  <c r="AI145" i="1"/>
  <c r="T145" i="1"/>
  <c r="P145" i="1"/>
  <c r="M145" i="1"/>
  <c r="L145" i="1"/>
  <c r="AN145" i="1" s="1"/>
  <c r="AQ145" i="1" s="1"/>
  <c r="I145" i="1"/>
  <c r="AI144" i="1"/>
  <c r="T144" i="1"/>
  <c r="P144" i="1"/>
  <c r="M144" i="1"/>
  <c r="L144" i="1"/>
  <c r="AN144" i="1" s="1"/>
  <c r="AQ144" i="1" s="1"/>
  <c r="I144" i="1"/>
  <c r="AI143" i="1"/>
  <c r="T143" i="1"/>
  <c r="P143" i="1"/>
  <c r="M143" i="1"/>
  <c r="L143" i="1"/>
  <c r="AN143" i="1" s="1"/>
  <c r="AQ143" i="1" s="1"/>
  <c r="I143" i="1"/>
  <c r="AI142" i="1"/>
  <c r="T142" i="1"/>
  <c r="P142" i="1"/>
  <c r="M142" i="1"/>
  <c r="L142" i="1"/>
  <c r="AN142" i="1" s="1"/>
  <c r="AQ142" i="1" s="1"/>
  <c r="I142" i="1"/>
  <c r="AI141" i="1"/>
  <c r="T141" i="1"/>
  <c r="P141" i="1"/>
  <c r="M141" i="1"/>
  <c r="L141" i="1"/>
  <c r="AN141" i="1" s="1"/>
  <c r="AQ141" i="1" s="1"/>
  <c r="I141" i="1"/>
  <c r="AI140" i="1"/>
  <c r="T140" i="1"/>
  <c r="P140" i="1"/>
  <c r="M140" i="1"/>
  <c r="L140" i="1"/>
  <c r="AN140" i="1" s="1"/>
  <c r="AQ140" i="1" s="1"/>
  <c r="I140" i="1"/>
  <c r="AI139" i="1"/>
  <c r="T139" i="1"/>
  <c r="P139" i="1"/>
  <c r="M139" i="1"/>
  <c r="L139" i="1"/>
  <c r="AN139" i="1" s="1"/>
  <c r="AQ139" i="1" s="1"/>
  <c r="I139" i="1"/>
  <c r="AI138" i="1"/>
  <c r="T138" i="1"/>
  <c r="P138" i="1"/>
  <c r="M138" i="1"/>
  <c r="L138" i="1"/>
  <c r="AN138" i="1" s="1"/>
  <c r="AQ138" i="1" s="1"/>
  <c r="I138" i="1"/>
  <c r="AI137" i="1"/>
  <c r="T137" i="1"/>
  <c r="P137" i="1"/>
  <c r="M137" i="1"/>
  <c r="L137" i="1"/>
  <c r="AN137" i="1" s="1"/>
  <c r="AQ137" i="1" s="1"/>
  <c r="I137" i="1"/>
  <c r="AI136" i="1"/>
  <c r="T136" i="1"/>
  <c r="P136" i="1"/>
  <c r="M136" i="1"/>
  <c r="L136" i="1"/>
  <c r="AN136" i="1" s="1"/>
  <c r="AQ136" i="1" s="1"/>
  <c r="K136" i="1"/>
  <c r="I136" i="1"/>
  <c r="AI135" i="1"/>
  <c r="T135" i="1"/>
  <c r="P135" i="1"/>
  <c r="M135" i="1"/>
  <c r="AN135" i="1" s="1"/>
  <c r="AQ135" i="1" s="1"/>
  <c r="L135" i="1"/>
  <c r="K135" i="1"/>
  <c r="I135" i="1"/>
  <c r="AI134" i="1"/>
  <c r="T134" i="1"/>
  <c r="P134" i="1"/>
  <c r="M134" i="1"/>
  <c r="L134" i="1"/>
  <c r="AN134" i="1" s="1"/>
  <c r="AQ134" i="1" s="1"/>
  <c r="K134" i="1"/>
  <c r="I134" i="1"/>
  <c r="AI133" i="1"/>
  <c r="T133" i="1"/>
  <c r="P133" i="1"/>
  <c r="M133" i="1"/>
  <c r="AN133" i="1" s="1"/>
  <c r="AQ133" i="1" s="1"/>
  <c r="L133" i="1"/>
  <c r="I133" i="1"/>
  <c r="AI132" i="1"/>
  <c r="T132" i="1"/>
  <c r="P132" i="1"/>
  <c r="M132" i="1"/>
  <c r="AN132" i="1" s="1"/>
  <c r="AQ132" i="1" s="1"/>
  <c r="L132" i="1"/>
  <c r="I132" i="1"/>
  <c r="AI131" i="1"/>
  <c r="T131" i="1"/>
  <c r="P131" i="1"/>
  <c r="M131" i="1"/>
  <c r="AN131" i="1" s="1"/>
  <c r="AQ131" i="1" s="1"/>
  <c r="L131" i="1"/>
  <c r="I131" i="1"/>
  <c r="AI130" i="1"/>
  <c r="T130" i="1"/>
  <c r="P130" i="1"/>
  <c r="M130" i="1"/>
  <c r="AN130" i="1" s="1"/>
  <c r="AQ130" i="1" s="1"/>
  <c r="L130" i="1"/>
  <c r="I130" i="1"/>
  <c r="AI129" i="1"/>
  <c r="T129" i="1"/>
  <c r="P129" i="1"/>
  <c r="M129" i="1"/>
  <c r="AN129" i="1" s="1"/>
  <c r="AQ129" i="1" s="1"/>
  <c r="L129" i="1"/>
  <c r="I129" i="1"/>
  <c r="AI128" i="1"/>
  <c r="T128" i="1"/>
  <c r="P128" i="1"/>
  <c r="M128" i="1"/>
  <c r="AN128" i="1" s="1"/>
  <c r="AQ128" i="1" s="1"/>
  <c r="L128" i="1"/>
  <c r="I128" i="1"/>
  <c r="AI127" i="1"/>
  <c r="T127" i="1"/>
  <c r="P127" i="1"/>
  <c r="M127" i="1"/>
  <c r="AN127" i="1" s="1"/>
  <c r="AQ127" i="1" s="1"/>
  <c r="L127" i="1"/>
  <c r="I127" i="1"/>
  <c r="AI126" i="1"/>
  <c r="T126" i="1"/>
  <c r="P126" i="1"/>
  <c r="M126" i="1"/>
  <c r="AN126" i="1" s="1"/>
  <c r="AQ126" i="1" s="1"/>
  <c r="L126" i="1"/>
  <c r="I126" i="1"/>
  <c r="AP125" i="1"/>
  <c r="AP158" i="1" s="1"/>
  <c r="AI125" i="1"/>
  <c r="T125" i="1"/>
  <c r="P125" i="1"/>
  <c r="M125" i="1"/>
  <c r="L125" i="1"/>
  <c r="AN125" i="1" s="1"/>
  <c r="AQ125" i="1" s="1"/>
  <c r="K125" i="1"/>
  <c r="K158" i="1" s="1"/>
  <c r="I125" i="1"/>
  <c r="AI124" i="1"/>
  <c r="T124" i="1"/>
  <c r="P124" i="1"/>
  <c r="M124" i="1"/>
  <c r="AN124" i="1" s="1"/>
  <c r="AQ124" i="1" s="1"/>
  <c r="L124" i="1"/>
  <c r="I124" i="1"/>
  <c r="AI123" i="1"/>
  <c r="T123" i="1"/>
  <c r="P123" i="1"/>
  <c r="M123" i="1"/>
  <c r="AN123" i="1" s="1"/>
  <c r="AQ123" i="1" s="1"/>
  <c r="L123" i="1"/>
  <c r="I123" i="1"/>
  <c r="AI122" i="1"/>
  <c r="T122" i="1"/>
  <c r="P122" i="1"/>
  <c r="M122" i="1"/>
  <c r="AN122" i="1" s="1"/>
  <c r="AQ122" i="1" s="1"/>
  <c r="L122" i="1"/>
  <c r="I122" i="1"/>
  <c r="AI121" i="1"/>
  <c r="AB121" i="1"/>
  <c r="AB158" i="1" s="1"/>
  <c r="Z121" i="1"/>
  <c r="Z158" i="1" s="1"/>
  <c r="T121" i="1"/>
  <c r="P121" i="1"/>
  <c r="M121" i="1"/>
  <c r="AN121" i="1" s="1"/>
  <c r="AQ121" i="1" s="1"/>
  <c r="L121" i="1"/>
  <c r="I121" i="1"/>
  <c r="AI120" i="1"/>
  <c r="T120" i="1"/>
  <c r="T158" i="1" s="1"/>
  <c r="P120" i="1"/>
  <c r="M120" i="1"/>
  <c r="M158" i="1" s="1"/>
  <c r="L120" i="1"/>
  <c r="I120" i="1"/>
  <c r="I158" i="1" s="1"/>
  <c r="AR119" i="1"/>
  <c r="AP119" i="1"/>
  <c r="AO119" i="1"/>
  <c r="AM119" i="1"/>
  <c r="AL119" i="1"/>
  <c r="AK119" i="1"/>
  <c r="AJ119" i="1"/>
  <c r="AG119" i="1"/>
  <c r="AF119" i="1"/>
  <c r="AD119" i="1"/>
  <c r="AC119" i="1"/>
  <c r="AB119" i="1"/>
  <c r="AA119" i="1"/>
  <c r="Z119" i="1"/>
  <c r="Y119" i="1"/>
  <c r="X119" i="1"/>
  <c r="W119" i="1"/>
  <c r="U119" i="1"/>
  <c r="S119" i="1"/>
  <c r="R119" i="1"/>
  <c r="Q119" i="1"/>
  <c r="O119" i="1"/>
  <c r="N119" i="1"/>
  <c r="J119" i="1"/>
  <c r="G119" i="1"/>
  <c r="F119" i="1"/>
  <c r="E119" i="1"/>
  <c r="AI118" i="1"/>
  <c r="T118" i="1"/>
  <c r="P118" i="1"/>
  <c r="M118" i="1"/>
  <c r="AN118" i="1" s="1"/>
  <c r="AQ118" i="1" s="1"/>
  <c r="L118" i="1"/>
  <c r="K118" i="1"/>
  <c r="I118" i="1"/>
  <c r="AI117" i="1"/>
  <c r="T117" i="1"/>
  <c r="P117" i="1"/>
  <c r="M117" i="1"/>
  <c r="L117" i="1"/>
  <c r="AN117" i="1" s="1"/>
  <c r="AQ117" i="1" s="1"/>
  <c r="K117" i="1"/>
  <c r="I117" i="1"/>
  <c r="AI116" i="1"/>
  <c r="T116" i="1"/>
  <c r="P116" i="1"/>
  <c r="M116" i="1"/>
  <c r="AN116" i="1" s="1"/>
  <c r="AQ116" i="1" s="1"/>
  <c r="L116" i="1"/>
  <c r="I116" i="1"/>
  <c r="AI115" i="1"/>
  <c r="T115" i="1"/>
  <c r="P115" i="1"/>
  <c r="M115" i="1"/>
  <c r="AN115" i="1" s="1"/>
  <c r="AQ115" i="1" s="1"/>
  <c r="L115" i="1"/>
  <c r="I115" i="1"/>
  <c r="AI114" i="1"/>
  <c r="T114" i="1"/>
  <c r="P114" i="1"/>
  <c r="M114" i="1"/>
  <c r="AN114" i="1" s="1"/>
  <c r="AQ114" i="1" s="1"/>
  <c r="L114" i="1"/>
  <c r="I114" i="1"/>
  <c r="AI113" i="1"/>
  <c r="T113" i="1"/>
  <c r="P113" i="1"/>
  <c r="M113" i="1"/>
  <c r="AN113" i="1" s="1"/>
  <c r="AQ113" i="1" s="1"/>
  <c r="L113" i="1"/>
  <c r="I113" i="1"/>
  <c r="AI112" i="1"/>
  <c r="T112" i="1"/>
  <c r="P112" i="1"/>
  <c r="M112" i="1"/>
  <c r="AN112" i="1" s="1"/>
  <c r="AQ112" i="1" s="1"/>
  <c r="L112" i="1"/>
  <c r="K112" i="1"/>
  <c r="I112" i="1"/>
  <c r="AI111" i="1"/>
  <c r="T111" i="1"/>
  <c r="P111" i="1"/>
  <c r="M111" i="1"/>
  <c r="L111" i="1"/>
  <c r="AN111" i="1" s="1"/>
  <c r="AQ111" i="1" s="1"/>
  <c r="I111" i="1"/>
  <c r="AI110" i="1"/>
  <c r="T110" i="1"/>
  <c r="P110" i="1"/>
  <c r="M110" i="1"/>
  <c r="L110" i="1"/>
  <c r="AN110" i="1" s="1"/>
  <c r="AQ110" i="1" s="1"/>
  <c r="I110" i="1"/>
  <c r="AI109" i="1"/>
  <c r="T109" i="1"/>
  <c r="P109" i="1"/>
  <c r="M109" i="1"/>
  <c r="L109" i="1"/>
  <c r="AN109" i="1" s="1"/>
  <c r="AQ109" i="1" s="1"/>
  <c r="I109" i="1"/>
  <c r="AI108" i="1"/>
  <c r="T108" i="1"/>
  <c r="P108" i="1"/>
  <c r="M108" i="1"/>
  <c r="L108" i="1"/>
  <c r="AN108" i="1" s="1"/>
  <c r="AQ108" i="1" s="1"/>
  <c r="I108" i="1"/>
  <c r="AI107" i="1"/>
  <c r="T107" i="1"/>
  <c r="P107" i="1"/>
  <c r="M107" i="1"/>
  <c r="L107" i="1"/>
  <c r="AN107" i="1" s="1"/>
  <c r="AQ107" i="1" s="1"/>
  <c r="I107" i="1"/>
  <c r="AI106" i="1"/>
  <c r="T106" i="1"/>
  <c r="P106" i="1"/>
  <c r="M106" i="1"/>
  <c r="L106" i="1"/>
  <c r="AN106" i="1" s="1"/>
  <c r="AQ106" i="1" s="1"/>
  <c r="I106" i="1"/>
  <c r="AI105" i="1"/>
  <c r="T105" i="1"/>
  <c r="P105" i="1"/>
  <c r="M105" i="1"/>
  <c r="L105" i="1"/>
  <c r="AN105" i="1" s="1"/>
  <c r="AQ105" i="1" s="1"/>
  <c r="H105" i="1"/>
  <c r="I105" i="1" s="1"/>
  <c r="AI104" i="1"/>
  <c r="T104" i="1"/>
  <c r="P104" i="1"/>
  <c r="M104" i="1"/>
  <c r="AN104" i="1" s="1"/>
  <c r="AQ104" i="1" s="1"/>
  <c r="L104" i="1"/>
  <c r="I104" i="1"/>
  <c r="AI103" i="1"/>
  <c r="T103" i="1"/>
  <c r="P103" i="1"/>
  <c r="M103" i="1"/>
  <c r="AN103" i="1" s="1"/>
  <c r="AQ103" i="1" s="1"/>
  <c r="L103" i="1"/>
  <c r="I103" i="1"/>
  <c r="AI102" i="1"/>
  <c r="T102" i="1"/>
  <c r="P102" i="1"/>
  <c r="M102" i="1"/>
  <c r="AN102" i="1" s="1"/>
  <c r="AQ102" i="1" s="1"/>
  <c r="L102" i="1"/>
  <c r="I102" i="1"/>
  <c r="AI101" i="1"/>
  <c r="T101" i="1"/>
  <c r="P101" i="1"/>
  <c r="M101" i="1"/>
  <c r="AN101" i="1" s="1"/>
  <c r="AQ101" i="1" s="1"/>
  <c r="L101" i="1"/>
  <c r="I101" i="1"/>
  <c r="AI100" i="1"/>
  <c r="T100" i="1"/>
  <c r="P100" i="1"/>
  <c r="M100" i="1"/>
  <c r="AN100" i="1" s="1"/>
  <c r="AQ100" i="1" s="1"/>
  <c r="L100" i="1"/>
  <c r="I100" i="1"/>
  <c r="AI99" i="1"/>
  <c r="T99" i="1"/>
  <c r="P99" i="1"/>
  <c r="M99" i="1"/>
  <c r="AN99" i="1" s="1"/>
  <c r="AQ99" i="1" s="1"/>
  <c r="L99" i="1"/>
  <c r="I99" i="1"/>
  <c r="AI98" i="1"/>
  <c r="T98" i="1"/>
  <c r="P98" i="1"/>
  <c r="M98" i="1"/>
  <c r="AN98" i="1" s="1"/>
  <c r="AQ98" i="1" s="1"/>
  <c r="L98" i="1"/>
  <c r="I98" i="1"/>
  <c r="AI97" i="1"/>
  <c r="T97" i="1"/>
  <c r="P97" i="1"/>
  <c r="M97" i="1"/>
  <c r="AN97" i="1" s="1"/>
  <c r="AQ97" i="1" s="1"/>
  <c r="L97" i="1"/>
  <c r="I97" i="1"/>
  <c r="AI96" i="1"/>
  <c r="T96" i="1"/>
  <c r="P96" i="1"/>
  <c r="M96" i="1"/>
  <c r="AN96" i="1" s="1"/>
  <c r="AQ96" i="1" s="1"/>
  <c r="L96" i="1"/>
  <c r="I96" i="1"/>
  <c r="AI95" i="1"/>
  <c r="T95" i="1"/>
  <c r="P95" i="1"/>
  <c r="M95" i="1"/>
  <c r="AN95" i="1" s="1"/>
  <c r="AQ95" i="1" s="1"/>
  <c r="L95" i="1"/>
  <c r="I95" i="1"/>
  <c r="AI94" i="1"/>
  <c r="T94" i="1"/>
  <c r="P94" i="1"/>
  <c r="M94" i="1"/>
  <c r="AN94" i="1" s="1"/>
  <c r="AQ94" i="1" s="1"/>
  <c r="L94" i="1"/>
  <c r="I94" i="1"/>
  <c r="AI93" i="1"/>
  <c r="T93" i="1"/>
  <c r="P93" i="1"/>
  <c r="M93" i="1"/>
  <c r="AN93" i="1" s="1"/>
  <c r="AQ93" i="1" s="1"/>
  <c r="L93" i="1"/>
  <c r="I93" i="1"/>
  <c r="AI92" i="1"/>
  <c r="T92" i="1"/>
  <c r="P92" i="1"/>
  <c r="M92" i="1"/>
  <c r="AN92" i="1" s="1"/>
  <c r="AQ92" i="1" s="1"/>
  <c r="L92" i="1"/>
  <c r="K92" i="1"/>
  <c r="I92" i="1"/>
  <c r="AI91" i="1"/>
  <c r="T91" i="1"/>
  <c r="P91" i="1"/>
  <c r="M91" i="1"/>
  <c r="AN91" i="1" s="1"/>
  <c r="AQ91" i="1" s="1"/>
  <c r="I91" i="1"/>
  <c r="AI90" i="1"/>
  <c r="T90" i="1"/>
  <c r="P90" i="1"/>
  <c r="M90" i="1"/>
  <c r="AN90" i="1" s="1"/>
  <c r="AQ90" i="1" s="1"/>
  <c r="I90" i="1"/>
  <c r="AI89" i="1"/>
  <c r="T89" i="1"/>
  <c r="P89" i="1"/>
  <c r="M89" i="1"/>
  <c r="AN89" i="1" s="1"/>
  <c r="AQ89" i="1" s="1"/>
  <c r="I89" i="1"/>
  <c r="AI88" i="1"/>
  <c r="T88" i="1"/>
  <c r="P88" i="1"/>
  <c r="M88" i="1"/>
  <c r="AN88" i="1" s="1"/>
  <c r="AQ88" i="1" s="1"/>
  <c r="L88" i="1"/>
  <c r="K88" i="1"/>
  <c r="I88" i="1"/>
  <c r="AI87" i="1"/>
  <c r="T87" i="1"/>
  <c r="P87" i="1"/>
  <c r="M87" i="1"/>
  <c r="L87" i="1"/>
  <c r="AN87" i="1" s="1"/>
  <c r="AQ87" i="1" s="1"/>
  <c r="H87" i="1"/>
  <c r="H119" i="1" s="1"/>
  <c r="AI86" i="1"/>
  <c r="T86" i="1"/>
  <c r="P86" i="1"/>
  <c r="M86" i="1"/>
  <c r="AN86" i="1" s="1"/>
  <c r="AQ86" i="1" s="1"/>
  <c r="L86" i="1"/>
  <c r="I86" i="1"/>
  <c r="AI85" i="1"/>
  <c r="T85" i="1"/>
  <c r="P85" i="1"/>
  <c r="M85" i="1"/>
  <c r="AN85" i="1" s="1"/>
  <c r="AQ85" i="1" s="1"/>
  <c r="L85" i="1"/>
  <c r="I85" i="1"/>
  <c r="AI84" i="1"/>
  <c r="T84" i="1"/>
  <c r="P84" i="1"/>
  <c r="M84" i="1"/>
  <c r="AN84" i="1" s="1"/>
  <c r="AQ84" i="1" s="1"/>
  <c r="L84" i="1"/>
  <c r="I84" i="1"/>
  <c r="AI83" i="1"/>
  <c r="T83" i="1"/>
  <c r="P83" i="1"/>
  <c r="M83" i="1"/>
  <c r="AN83" i="1" s="1"/>
  <c r="AQ83" i="1" s="1"/>
  <c r="L83" i="1"/>
  <c r="I83" i="1"/>
  <c r="AI82" i="1"/>
  <c r="T82" i="1"/>
  <c r="P82" i="1"/>
  <c r="M82" i="1"/>
  <c r="AN82" i="1" s="1"/>
  <c r="AQ82" i="1" s="1"/>
  <c r="L82" i="1"/>
  <c r="I82" i="1"/>
  <c r="AI81" i="1"/>
  <c r="T81" i="1"/>
  <c r="P81" i="1"/>
  <c r="M81" i="1"/>
  <c r="AN81" i="1" s="1"/>
  <c r="AQ81" i="1" s="1"/>
  <c r="L81" i="1"/>
  <c r="I81" i="1"/>
  <c r="AI80" i="1"/>
  <c r="AI119" i="1" s="1"/>
  <c r="AH80" i="1"/>
  <c r="AH119" i="1" s="1"/>
  <c r="AE80" i="1"/>
  <c r="AE119" i="1" s="1"/>
  <c r="V80" i="1"/>
  <c r="V119" i="1" s="1"/>
  <c r="T80" i="1"/>
  <c r="T119" i="1" s="1"/>
  <c r="P80" i="1"/>
  <c r="P119" i="1" s="1"/>
  <c r="M80" i="1"/>
  <c r="M119" i="1" s="1"/>
  <c r="L80" i="1"/>
  <c r="AN80" i="1" s="1"/>
  <c r="K80" i="1"/>
  <c r="K119" i="1" s="1"/>
  <c r="I80" i="1"/>
  <c r="AR79" i="1"/>
  <c r="AM79" i="1"/>
  <c r="AL79" i="1"/>
  <c r="AK79" i="1"/>
  <c r="AJ79" i="1"/>
  <c r="AH79" i="1"/>
  <c r="AG79" i="1"/>
  <c r="AF79" i="1"/>
  <c r="AE79" i="1"/>
  <c r="AD79" i="1"/>
  <c r="AC79" i="1"/>
  <c r="AB79" i="1"/>
  <c r="AA79" i="1"/>
  <c r="Y79" i="1"/>
  <c r="W79" i="1"/>
  <c r="V79" i="1"/>
  <c r="S79" i="1"/>
  <c r="R79" i="1"/>
  <c r="Q79" i="1"/>
  <c r="O79" i="1"/>
  <c r="N79" i="1"/>
  <c r="J79" i="1"/>
  <c r="G79" i="1"/>
  <c r="F79" i="1"/>
  <c r="E79" i="1"/>
  <c r="AI78" i="1"/>
  <c r="T78" i="1"/>
  <c r="P78" i="1"/>
  <c r="M78" i="1"/>
  <c r="AN78" i="1" s="1"/>
  <c r="AQ78" i="1" s="1"/>
  <c r="L78" i="1"/>
  <c r="I78" i="1"/>
  <c r="AI77" i="1"/>
  <c r="T77" i="1"/>
  <c r="P77" i="1"/>
  <c r="M77" i="1"/>
  <c r="AN77" i="1" s="1"/>
  <c r="AQ77" i="1" s="1"/>
  <c r="L77" i="1"/>
  <c r="I77" i="1"/>
  <c r="AI76" i="1"/>
  <c r="T76" i="1"/>
  <c r="P76" i="1"/>
  <c r="M76" i="1"/>
  <c r="AN76" i="1" s="1"/>
  <c r="AQ76" i="1" s="1"/>
  <c r="L76" i="1"/>
  <c r="I76" i="1"/>
  <c r="AI75" i="1"/>
  <c r="T75" i="1"/>
  <c r="P75" i="1"/>
  <c r="M75" i="1"/>
  <c r="AN75" i="1" s="1"/>
  <c r="AQ75" i="1" s="1"/>
  <c r="L75" i="1"/>
  <c r="I75" i="1"/>
  <c r="AI74" i="1"/>
  <c r="T74" i="1"/>
  <c r="P74" i="1"/>
  <c r="M74" i="1"/>
  <c r="AN74" i="1" s="1"/>
  <c r="AQ74" i="1" s="1"/>
  <c r="L74" i="1"/>
  <c r="I74" i="1"/>
  <c r="AI73" i="1"/>
  <c r="T73" i="1"/>
  <c r="P73" i="1"/>
  <c r="M73" i="1"/>
  <c r="AN73" i="1" s="1"/>
  <c r="AQ73" i="1" s="1"/>
  <c r="L73" i="1"/>
  <c r="I73" i="1"/>
  <c r="AI72" i="1"/>
  <c r="T72" i="1"/>
  <c r="P72" i="1"/>
  <c r="M72" i="1"/>
  <c r="AN72" i="1" s="1"/>
  <c r="AQ72" i="1" s="1"/>
  <c r="L72" i="1"/>
  <c r="I72" i="1"/>
  <c r="AI71" i="1"/>
  <c r="T71" i="1"/>
  <c r="P71" i="1"/>
  <c r="M71" i="1"/>
  <c r="AN71" i="1" s="1"/>
  <c r="AQ71" i="1" s="1"/>
  <c r="L71" i="1"/>
  <c r="I71" i="1"/>
  <c r="AI70" i="1"/>
  <c r="T70" i="1"/>
  <c r="P70" i="1"/>
  <c r="M70" i="1"/>
  <c r="AN70" i="1" s="1"/>
  <c r="AQ70" i="1" s="1"/>
  <c r="L70" i="1"/>
  <c r="I70" i="1"/>
  <c r="AI69" i="1"/>
  <c r="T69" i="1"/>
  <c r="P69" i="1"/>
  <c r="M69" i="1"/>
  <c r="AN69" i="1" s="1"/>
  <c r="AQ69" i="1" s="1"/>
  <c r="L69" i="1"/>
  <c r="I69" i="1"/>
  <c r="AI68" i="1"/>
  <c r="T68" i="1"/>
  <c r="P68" i="1"/>
  <c r="M68" i="1"/>
  <c r="AN68" i="1" s="1"/>
  <c r="AQ68" i="1" s="1"/>
  <c r="L68" i="1"/>
  <c r="I68" i="1"/>
  <c r="AI67" i="1"/>
  <c r="T67" i="1"/>
  <c r="P67" i="1"/>
  <c r="M67" i="1"/>
  <c r="AN67" i="1" s="1"/>
  <c r="AQ67" i="1" s="1"/>
  <c r="L67" i="1"/>
  <c r="K67" i="1"/>
  <c r="I67" i="1"/>
  <c r="AO66" i="1"/>
  <c r="AI66" i="1"/>
  <c r="T66" i="1"/>
  <c r="P66" i="1"/>
  <c r="M66" i="1"/>
  <c r="AN66" i="1" s="1"/>
  <c r="AQ66" i="1" s="1"/>
  <c r="L66" i="1"/>
  <c r="I66" i="1"/>
  <c r="AI65" i="1"/>
  <c r="T65" i="1"/>
  <c r="P65" i="1"/>
  <c r="M65" i="1"/>
  <c r="AN65" i="1" s="1"/>
  <c r="AQ65" i="1" s="1"/>
  <c r="L65" i="1"/>
  <c r="I65" i="1"/>
  <c r="AI64" i="1"/>
  <c r="T64" i="1"/>
  <c r="P64" i="1"/>
  <c r="M64" i="1"/>
  <c r="AN64" i="1" s="1"/>
  <c r="AQ64" i="1" s="1"/>
  <c r="L64" i="1"/>
  <c r="K64" i="1"/>
  <c r="I64" i="1"/>
  <c r="AI63" i="1"/>
  <c r="T63" i="1"/>
  <c r="P63" i="1"/>
  <c r="M63" i="1"/>
  <c r="L63" i="1"/>
  <c r="AN63" i="1" s="1"/>
  <c r="AQ63" i="1" s="1"/>
  <c r="I63" i="1"/>
  <c r="AI62" i="1"/>
  <c r="T62" i="1"/>
  <c r="P62" i="1"/>
  <c r="M62" i="1"/>
  <c r="L62" i="1"/>
  <c r="AN62" i="1" s="1"/>
  <c r="AQ62" i="1" s="1"/>
  <c r="I62" i="1"/>
  <c r="AI61" i="1"/>
  <c r="T61" i="1"/>
  <c r="P61" i="1"/>
  <c r="M61" i="1"/>
  <c r="L61" i="1"/>
  <c r="AN61" i="1" s="1"/>
  <c r="AQ61" i="1" s="1"/>
  <c r="I61" i="1"/>
  <c r="AI60" i="1"/>
  <c r="T60" i="1"/>
  <c r="P60" i="1"/>
  <c r="M60" i="1"/>
  <c r="L60" i="1"/>
  <c r="AN60" i="1" s="1"/>
  <c r="AQ60" i="1" s="1"/>
  <c r="I60" i="1"/>
  <c r="AI59" i="1"/>
  <c r="T59" i="1"/>
  <c r="P59" i="1"/>
  <c r="M59" i="1"/>
  <c r="L59" i="1"/>
  <c r="AN59" i="1" s="1"/>
  <c r="AQ59" i="1" s="1"/>
  <c r="I59" i="1"/>
  <c r="AO58" i="1"/>
  <c r="AI58" i="1"/>
  <c r="T58" i="1"/>
  <c r="P58" i="1"/>
  <c r="M58" i="1"/>
  <c r="L58" i="1"/>
  <c r="AN58" i="1" s="1"/>
  <c r="AQ58" i="1" s="1"/>
  <c r="K58" i="1"/>
  <c r="I58" i="1"/>
  <c r="AI57" i="1"/>
  <c r="T57" i="1"/>
  <c r="P57" i="1"/>
  <c r="M57" i="1"/>
  <c r="L57" i="1"/>
  <c r="AN57" i="1" s="1"/>
  <c r="AQ57" i="1" s="1"/>
  <c r="I57" i="1"/>
  <c r="AI56" i="1"/>
  <c r="T56" i="1"/>
  <c r="P56" i="1"/>
  <c r="M56" i="1"/>
  <c r="L56" i="1"/>
  <c r="AN56" i="1" s="1"/>
  <c r="AQ56" i="1" s="1"/>
  <c r="I56" i="1"/>
  <c r="AI55" i="1"/>
  <c r="T55" i="1"/>
  <c r="P55" i="1"/>
  <c r="M55" i="1"/>
  <c r="L55" i="1"/>
  <c r="AN55" i="1" s="1"/>
  <c r="AQ55" i="1" s="1"/>
  <c r="I55" i="1"/>
  <c r="AI54" i="1"/>
  <c r="T54" i="1"/>
  <c r="P54" i="1"/>
  <c r="M54" i="1"/>
  <c r="L54" i="1"/>
  <c r="AN54" i="1" s="1"/>
  <c r="AQ54" i="1" s="1"/>
  <c r="I54" i="1"/>
  <c r="AI53" i="1"/>
  <c r="T53" i="1"/>
  <c r="P53" i="1"/>
  <c r="M53" i="1"/>
  <c r="L53" i="1"/>
  <c r="AN53" i="1" s="1"/>
  <c r="AQ53" i="1" s="1"/>
  <c r="I53" i="1"/>
  <c r="AI52" i="1"/>
  <c r="T52" i="1"/>
  <c r="P52" i="1"/>
  <c r="M52" i="1"/>
  <c r="L52" i="1"/>
  <c r="AN52" i="1" s="1"/>
  <c r="AQ52" i="1" s="1"/>
  <c r="K52" i="1"/>
  <c r="I52" i="1"/>
  <c r="AP51" i="1"/>
  <c r="AI51" i="1"/>
  <c r="T51" i="1"/>
  <c r="P51" i="1"/>
  <c r="M51" i="1"/>
  <c r="L51" i="1"/>
  <c r="AN51" i="1" s="1"/>
  <c r="AQ51" i="1" s="1"/>
  <c r="K51" i="1"/>
  <c r="I51" i="1"/>
  <c r="AI50" i="1"/>
  <c r="T50" i="1"/>
  <c r="P50" i="1"/>
  <c r="M50" i="1"/>
  <c r="L50" i="1"/>
  <c r="AN50" i="1" s="1"/>
  <c r="AQ50" i="1" s="1"/>
  <c r="K50" i="1"/>
  <c r="I50" i="1"/>
  <c r="AI49" i="1"/>
  <c r="U49" i="1"/>
  <c r="T49" i="1"/>
  <c r="P49" i="1"/>
  <c r="M49" i="1"/>
  <c r="L49" i="1"/>
  <c r="AN49" i="1" s="1"/>
  <c r="AQ49" i="1" s="1"/>
  <c r="I49" i="1"/>
  <c r="AI48" i="1"/>
  <c r="T48" i="1"/>
  <c r="P48" i="1"/>
  <c r="M48" i="1"/>
  <c r="L48" i="1"/>
  <c r="AN48" i="1" s="1"/>
  <c r="AQ48" i="1" s="1"/>
  <c r="I48" i="1"/>
  <c r="AI47" i="1"/>
  <c r="U47" i="1"/>
  <c r="T47" i="1"/>
  <c r="P47" i="1"/>
  <c r="M47" i="1"/>
  <c r="L47" i="1"/>
  <c r="AN47" i="1" s="1"/>
  <c r="AQ47" i="1" s="1"/>
  <c r="I47" i="1"/>
  <c r="AI46" i="1"/>
  <c r="U46" i="1"/>
  <c r="T46" i="1"/>
  <c r="P46" i="1"/>
  <c r="M46" i="1"/>
  <c r="L46" i="1"/>
  <c r="AN46" i="1" s="1"/>
  <c r="AQ46" i="1" s="1"/>
  <c r="I46" i="1"/>
  <c r="AI45" i="1"/>
  <c r="U45" i="1"/>
  <c r="T45" i="1"/>
  <c r="P45" i="1"/>
  <c r="M45" i="1"/>
  <c r="L45" i="1"/>
  <c r="AN45" i="1" s="1"/>
  <c r="AQ45" i="1" s="1"/>
  <c r="I45" i="1"/>
  <c r="AP44" i="1"/>
  <c r="AP79" i="1" s="1"/>
  <c r="AI44" i="1"/>
  <c r="U44" i="1"/>
  <c r="U79" i="1" s="1"/>
  <c r="T44" i="1"/>
  <c r="P44" i="1"/>
  <c r="M44" i="1"/>
  <c r="L44" i="1"/>
  <c r="AN44" i="1" s="1"/>
  <c r="AQ44" i="1" s="1"/>
  <c r="I44" i="1"/>
  <c r="AI43" i="1"/>
  <c r="T43" i="1"/>
  <c r="P43" i="1"/>
  <c r="M43" i="1"/>
  <c r="L43" i="1"/>
  <c r="AN43" i="1" s="1"/>
  <c r="AQ43" i="1" s="1"/>
  <c r="I43" i="1"/>
  <c r="AI42" i="1"/>
  <c r="T42" i="1"/>
  <c r="P42" i="1"/>
  <c r="M42" i="1"/>
  <c r="L42" i="1"/>
  <c r="AN42" i="1" s="1"/>
  <c r="AQ42" i="1" s="1"/>
  <c r="I42" i="1"/>
  <c r="AI41" i="1"/>
  <c r="T41" i="1"/>
  <c r="P41" i="1"/>
  <c r="M41" i="1"/>
  <c r="L41" i="1"/>
  <c r="AN41" i="1" s="1"/>
  <c r="AQ41" i="1" s="1"/>
  <c r="K41" i="1"/>
  <c r="K79" i="1" s="1"/>
  <c r="I41" i="1"/>
  <c r="AO40" i="1"/>
  <c r="AO79" i="1" s="1"/>
  <c r="AI40" i="1"/>
  <c r="AI79" i="1" s="1"/>
  <c r="Z40" i="1"/>
  <c r="Z79" i="1" s="1"/>
  <c r="X40" i="1"/>
  <c r="X79" i="1" s="1"/>
  <c r="T40" i="1"/>
  <c r="T79" i="1" s="1"/>
  <c r="P40" i="1"/>
  <c r="P79" i="1" s="1"/>
  <c r="M40" i="1"/>
  <c r="M79" i="1" s="1"/>
  <c r="L40" i="1"/>
  <c r="L79" i="1" s="1"/>
  <c r="H40" i="1"/>
  <c r="H79" i="1" s="1"/>
  <c r="AR39" i="1"/>
  <c r="AR231" i="1" s="1"/>
  <c r="AM39" i="1"/>
  <c r="AM231" i="1" s="1"/>
  <c r="AL39" i="1"/>
  <c r="AL231" i="1" s="1"/>
  <c r="AK39" i="1"/>
  <c r="AK231" i="1" s="1"/>
  <c r="AK238" i="1" s="1"/>
  <c r="AJ39" i="1"/>
  <c r="AJ231" i="1" s="1"/>
  <c r="AH39" i="1"/>
  <c r="AG39" i="1"/>
  <c r="AG231" i="1" s="1"/>
  <c r="AF39" i="1"/>
  <c r="AF231" i="1" s="1"/>
  <c r="AE39" i="1"/>
  <c r="AD39" i="1"/>
  <c r="AD231" i="1" s="1"/>
  <c r="AC39" i="1"/>
  <c r="AC231" i="1" s="1"/>
  <c r="AB39" i="1"/>
  <c r="AB231" i="1" s="1"/>
  <c r="AA39" i="1"/>
  <c r="AA231" i="1" s="1"/>
  <c r="Z39" i="1"/>
  <c r="Y39" i="1"/>
  <c r="Y231" i="1" s="1"/>
  <c r="X39" i="1"/>
  <c r="W39" i="1"/>
  <c r="W231" i="1" s="1"/>
  <c r="V39" i="1"/>
  <c r="U39" i="1"/>
  <c r="S39" i="1"/>
  <c r="S231" i="1" s="1"/>
  <c r="R39" i="1"/>
  <c r="R231" i="1" s="1"/>
  <c r="Q39" i="1"/>
  <c r="Q231" i="1" s="1"/>
  <c r="O39" i="1"/>
  <c r="O231" i="1" s="1"/>
  <c r="O238" i="1" s="1"/>
  <c r="N39" i="1"/>
  <c r="N231" i="1" s="1"/>
  <c r="J39" i="1"/>
  <c r="J231" i="1" s="1"/>
  <c r="G39" i="1"/>
  <c r="G231" i="1" s="1"/>
  <c r="F39" i="1"/>
  <c r="F231" i="1" s="1"/>
  <c r="E39" i="1"/>
  <c r="E231" i="1" s="1"/>
  <c r="AP38" i="1"/>
  <c r="AP39" i="1" s="1"/>
  <c r="AP231" i="1" s="1"/>
  <c r="AO38" i="1"/>
  <c r="AO39" i="1" s="1"/>
  <c r="AO231" i="1" s="1"/>
  <c r="AI38" i="1"/>
  <c r="T38" i="1"/>
  <c r="P38" i="1"/>
  <c r="M38" i="1"/>
  <c r="L38" i="1"/>
  <c r="AN38" i="1" s="1"/>
  <c r="AQ38" i="1" s="1"/>
  <c r="K38" i="1"/>
  <c r="I38" i="1"/>
  <c r="AI37" i="1"/>
  <c r="T37" i="1"/>
  <c r="P37" i="1"/>
  <c r="M37" i="1"/>
  <c r="L37" i="1"/>
  <c r="AN37" i="1" s="1"/>
  <c r="AQ37" i="1" s="1"/>
  <c r="K37" i="1"/>
  <c r="I37" i="1"/>
  <c r="AI36" i="1"/>
  <c r="T36" i="1"/>
  <c r="P36" i="1"/>
  <c r="M36" i="1"/>
  <c r="L36" i="1"/>
  <c r="AN36" i="1" s="1"/>
  <c r="AQ36" i="1" s="1"/>
  <c r="I36" i="1"/>
  <c r="AI35" i="1"/>
  <c r="T35" i="1"/>
  <c r="P35" i="1"/>
  <c r="M35" i="1"/>
  <c r="L35" i="1"/>
  <c r="AN35" i="1" s="1"/>
  <c r="AQ35" i="1" s="1"/>
  <c r="I35" i="1"/>
  <c r="AI34" i="1"/>
  <c r="T34" i="1"/>
  <c r="P34" i="1"/>
  <c r="M34" i="1"/>
  <c r="L34" i="1"/>
  <c r="AN34" i="1" s="1"/>
  <c r="AQ34" i="1" s="1"/>
  <c r="I34" i="1"/>
  <c r="AI33" i="1"/>
  <c r="T33" i="1"/>
  <c r="P33" i="1"/>
  <c r="M33" i="1"/>
  <c r="L33" i="1"/>
  <c r="AN33" i="1" s="1"/>
  <c r="AQ33" i="1" s="1"/>
  <c r="I33" i="1"/>
  <c r="AI32" i="1"/>
  <c r="T32" i="1"/>
  <c r="P32" i="1"/>
  <c r="M32" i="1"/>
  <c r="L32" i="1"/>
  <c r="AN32" i="1" s="1"/>
  <c r="AQ32" i="1" s="1"/>
  <c r="I32" i="1"/>
  <c r="AI31" i="1"/>
  <c r="T31" i="1"/>
  <c r="P31" i="1"/>
  <c r="M31" i="1"/>
  <c r="L31" i="1"/>
  <c r="AN31" i="1" s="1"/>
  <c r="AQ31" i="1" s="1"/>
  <c r="H31" i="1"/>
  <c r="I31" i="1" s="1"/>
  <c r="AI30" i="1"/>
  <c r="T30" i="1"/>
  <c r="P30" i="1"/>
  <c r="M30" i="1"/>
  <c r="L30" i="1"/>
  <c r="AN30" i="1" s="1"/>
  <c r="AQ30" i="1" s="1"/>
  <c r="I30" i="1"/>
  <c r="AI29" i="1"/>
  <c r="T29" i="1"/>
  <c r="P29" i="1"/>
  <c r="M29" i="1"/>
  <c r="L29" i="1"/>
  <c r="AN29" i="1" s="1"/>
  <c r="AQ29" i="1" s="1"/>
  <c r="I29" i="1"/>
  <c r="AI28" i="1"/>
  <c r="T28" i="1"/>
  <c r="P28" i="1"/>
  <c r="M28" i="1"/>
  <c r="L28" i="1"/>
  <c r="AN28" i="1" s="1"/>
  <c r="AQ28" i="1" s="1"/>
  <c r="I28" i="1"/>
  <c r="AI27" i="1"/>
  <c r="T27" i="1"/>
  <c r="P27" i="1"/>
  <c r="M27" i="1"/>
  <c r="L27" i="1"/>
  <c r="AN27" i="1" s="1"/>
  <c r="AQ27" i="1" s="1"/>
  <c r="I27" i="1"/>
  <c r="H27" i="1"/>
  <c r="AI26" i="1"/>
  <c r="T26" i="1"/>
  <c r="P26" i="1"/>
  <c r="M26" i="1"/>
  <c r="L26" i="1"/>
  <c r="AN26" i="1" s="1"/>
  <c r="AQ26" i="1" s="1"/>
  <c r="I26" i="1"/>
  <c r="AI25" i="1"/>
  <c r="T25" i="1"/>
  <c r="P25" i="1"/>
  <c r="M25" i="1"/>
  <c r="L25" i="1"/>
  <c r="AN25" i="1" s="1"/>
  <c r="AQ25" i="1" s="1"/>
  <c r="I25" i="1"/>
  <c r="AI24" i="1"/>
  <c r="T24" i="1"/>
  <c r="P24" i="1"/>
  <c r="M24" i="1"/>
  <c r="L24" i="1"/>
  <c r="AN24" i="1" s="1"/>
  <c r="AQ24" i="1" s="1"/>
  <c r="I24" i="1"/>
  <c r="AI23" i="1"/>
  <c r="T23" i="1"/>
  <c r="P23" i="1"/>
  <c r="M23" i="1"/>
  <c r="L23" i="1"/>
  <c r="AN23" i="1" s="1"/>
  <c r="AQ23" i="1" s="1"/>
  <c r="I23" i="1"/>
  <c r="AI22" i="1"/>
  <c r="T22" i="1"/>
  <c r="P22" i="1"/>
  <c r="M22" i="1"/>
  <c r="L22" i="1"/>
  <c r="AN22" i="1" s="1"/>
  <c r="AQ22" i="1" s="1"/>
  <c r="I22" i="1"/>
  <c r="AI21" i="1"/>
  <c r="T21" i="1"/>
  <c r="P21" i="1"/>
  <c r="M21" i="1"/>
  <c r="L21" i="1"/>
  <c r="AN21" i="1" s="1"/>
  <c r="AQ21" i="1" s="1"/>
  <c r="I21" i="1"/>
  <c r="AI20" i="1"/>
  <c r="T20" i="1"/>
  <c r="P20" i="1"/>
  <c r="M20" i="1"/>
  <c r="L20" i="1"/>
  <c r="AN20" i="1" s="1"/>
  <c r="AQ20" i="1" s="1"/>
  <c r="I20" i="1"/>
  <c r="AI19" i="1"/>
  <c r="T19" i="1"/>
  <c r="P19" i="1"/>
  <c r="M19" i="1"/>
  <c r="L19" i="1"/>
  <c r="AN19" i="1" s="1"/>
  <c r="AQ19" i="1" s="1"/>
  <c r="I19" i="1"/>
  <c r="AI18" i="1"/>
  <c r="T18" i="1"/>
  <c r="P18" i="1"/>
  <c r="M18" i="1"/>
  <c r="L18" i="1"/>
  <c r="AN18" i="1" s="1"/>
  <c r="AQ18" i="1" s="1"/>
  <c r="I18" i="1"/>
  <c r="AI17" i="1"/>
  <c r="T17" i="1"/>
  <c r="P17" i="1"/>
  <c r="M17" i="1"/>
  <c r="L17" i="1"/>
  <c r="AN17" i="1" s="1"/>
  <c r="AQ17" i="1" s="1"/>
  <c r="I17" i="1"/>
  <c r="AI16" i="1"/>
  <c r="T16" i="1"/>
  <c r="P16" i="1"/>
  <c r="M16" i="1"/>
  <c r="L16" i="1"/>
  <c r="AN16" i="1" s="1"/>
  <c r="AQ16" i="1" s="1"/>
  <c r="K16" i="1"/>
  <c r="I16" i="1"/>
  <c r="AI15" i="1"/>
  <c r="T15" i="1"/>
  <c r="P15" i="1"/>
  <c r="M15" i="1"/>
  <c r="AN15" i="1" s="1"/>
  <c r="AQ15" i="1" s="1"/>
  <c r="L15" i="1"/>
  <c r="I15" i="1"/>
  <c r="AI14" i="1"/>
  <c r="T14" i="1"/>
  <c r="P14" i="1"/>
  <c r="M14" i="1"/>
  <c r="AN14" i="1" s="1"/>
  <c r="AQ14" i="1" s="1"/>
  <c r="L14" i="1"/>
  <c r="I14" i="1"/>
  <c r="AI13" i="1"/>
  <c r="T13" i="1"/>
  <c r="P13" i="1"/>
  <c r="M13" i="1"/>
  <c r="AN13" i="1" s="1"/>
  <c r="AQ13" i="1" s="1"/>
  <c r="L13" i="1"/>
  <c r="I13" i="1"/>
  <c r="AI12" i="1"/>
  <c r="T12" i="1"/>
  <c r="P12" i="1"/>
  <c r="M12" i="1"/>
  <c r="AN12" i="1" s="1"/>
  <c r="AQ12" i="1" s="1"/>
  <c r="L12" i="1"/>
  <c r="I12" i="1"/>
  <c r="AI11" i="1"/>
  <c r="T11" i="1"/>
  <c r="P11" i="1"/>
  <c r="M11" i="1"/>
  <c r="AN11" i="1" s="1"/>
  <c r="AQ11" i="1" s="1"/>
  <c r="L11" i="1"/>
  <c r="I11" i="1"/>
  <c r="AI10" i="1"/>
  <c r="T10" i="1"/>
  <c r="P10" i="1"/>
  <c r="M10" i="1"/>
  <c r="L10" i="1"/>
  <c r="AN10" i="1" s="1"/>
  <c r="AQ10" i="1" s="1"/>
  <c r="H10" i="1"/>
  <c r="H39" i="1" s="1"/>
  <c r="H231" i="1" s="1"/>
  <c r="AI9" i="1"/>
  <c r="T9" i="1"/>
  <c r="P9" i="1"/>
  <c r="M9" i="1"/>
  <c r="AN9" i="1" s="1"/>
  <c r="AQ9" i="1" s="1"/>
  <c r="L9" i="1"/>
  <c r="I9" i="1"/>
  <c r="AI8" i="1"/>
  <c r="T8" i="1"/>
  <c r="P8" i="1"/>
  <c r="M8" i="1"/>
  <c r="AN8" i="1" s="1"/>
  <c r="AQ8" i="1" s="1"/>
  <c r="L8" i="1"/>
  <c r="I8" i="1"/>
  <c r="AI7" i="1"/>
  <c r="T7" i="1"/>
  <c r="P7" i="1"/>
  <c r="M7" i="1"/>
  <c r="AN7" i="1" s="1"/>
  <c r="AQ7" i="1" s="1"/>
  <c r="L7" i="1"/>
  <c r="K7" i="1"/>
  <c r="I7" i="1"/>
  <c r="AI6" i="1"/>
  <c r="T6" i="1"/>
  <c r="P6" i="1"/>
  <c r="M6" i="1"/>
  <c r="L6" i="1"/>
  <c r="AN6" i="1" s="1"/>
  <c r="AQ6" i="1" s="1"/>
  <c r="I6" i="1"/>
  <c r="AI5" i="1"/>
  <c r="AI39" i="1" s="1"/>
  <c r="T5" i="1"/>
  <c r="P5" i="1"/>
  <c r="P39" i="1" s="1"/>
  <c r="M5" i="1"/>
  <c r="L5" i="1"/>
  <c r="L39" i="1" s="1"/>
  <c r="K5" i="1"/>
  <c r="I5" i="1"/>
  <c r="K39" i="1" l="1"/>
  <c r="K231" i="1" s="1"/>
  <c r="M39" i="1"/>
  <c r="M231" i="1" s="1"/>
  <c r="T39" i="1"/>
  <c r="T231" i="1" s="1"/>
  <c r="AN5" i="1"/>
  <c r="I10" i="1"/>
  <c r="I39" i="1" s="1"/>
  <c r="AN119" i="1"/>
  <c r="AQ80" i="1"/>
  <c r="AQ119" i="1" s="1"/>
  <c r="V231" i="1"/>
  <c r="X231" i="1"/>
  <c r="Z231" i="1"/>
  <c r="AH231" i="1"/>
  <c r="I40" i="1"/>
  <c r="I79" i="1" s="1"/>
  <c r="AN40" i="1"/>
  <c r="I87" i="1"/>
  <c r="I119" i="1" s="1"/>
  <c r="L119" i="1"/>
  <c r="L231" i="1" s="1"/>
  <c r="L158" i="1"/>
  <c r="P158" i="1"/>
  <c r="P231" i="1" s="1"/>
  <c r="P238" i="1" s="1"/>
  <c r="AI158" i="1"/>
  <c r="AI231" i="1" s="1"/>
  <c r="AI238" i="1" s="1"/>
  <c r="AN149" i="1"/>
  <c r="AQ149" i="1" s="1"/>
  <c r="U231" i="1"/>
  <c r="AE231" i="1"/>
  <c r="AN120" i="1"/>
  <c r="AN159" i="1"/>
  <c r="AN198" i="1"/>
  <c r="S238" i="1"/>
  <c r="AA238" i="1"/>
  <c r="X238" i="1"/>
  <c r="AF238" i="1"/>
  <c r="AL238" i="1"/>
  <c r="R238" i="1"/>
  <c r="W238" i="1"/>
  <c r="AC238" i="1"/>
  <c r="AE238" i="1"/>
  <c r="AO238" i="1"/>
  <c r="L230" i="1"/>
  <c r="P230" i="1"/>
  <c r="AI230" i="1"/>
  <c r="AN201" i="1"/>
  <c r="AQ201" i="1" s="1"/>
  <c r="U238" i="1"/>
  <c r="AB238" i="1"/>
  <c r="T238" i="1"/>
  <c r="AH238" i="1"/>
  <c r="Z238" i="1"/>
  <c r="AP238" i="1"/>
  <c r="Q238" i="1"/>
  <c r="V238" i="1"/>
  <c r="Y238" i="1"/>
  <c r="AD238" i="1"/>
  <c r="AG238" i="1"/>
  <c r="S233" i="1"/>
  <c r="S235" i="1" s="1"/>
  <c r="U233" i="1"/>
  <c r="M234" i="1"/>
  <c r="M237" i="1" s="1"/>
  <c r="M238" i="1" s="1"/>
  <c r="I231" i="1" l="1"/>
  <c r="AN197" i="1"/>
  <c r="AQ159" i="1"/>
  <c r="AQ197" i="1" s="1"/>
  <c r="AN79" i="1"/>
  <c r="AQ40" i="1"/>
  <c r="AQ79" i="1" s="1"/>
  <c r="AN39" i="1"/>
  <c r="AQ5" i="1"/>
  <c r="AQ39" i="1" s="1"/>
  <c r="AN230" i="1"/>
  <c r="AQ198" i="1"/>
  <c r="AQ230" i="1" s="1"/>
  <c r="AN158" i="1"/>
  <c r="AQ120" i="1"/>
  <c r="AQ158" i="1" s="1"/>
  <c r="AN231" i="1" l="1"/>
  <c r="AQ231" i="1"/>
</calcChain>
</file>

<file path=xl/comments1.xml><?xml version="1.0" encoding="utf-8"?>
<comments xmlns="http://schemas.openxmlformats.org/spreadsheetml/2006/main">
  <authors>
    <author>Selezneva</author>
    <author>Оксана</author>
  </authors>
  <commentList>
    <comment ref="G163" authorId="0">
      <text>
        <r>
          <rPr>
            <b/>
            <sz val="8"/>
            <color indexed="81"/>
            <rFont val="Tahoma"/>
            <family val="2"/>
            <charset val="204"/>
          </rPr>
          <t>Selezneva:</t>
        </r>
        <r>
          <rPr>
            <sz val="8"/>
            <color indexed="81"/>
            <rFont val="Tahoma"/>
            <family val="2"/>
            <charset val="204"/>
          </rPr>
          <t xml:space="preserve">
трансагенство 241,6м2
</t>
        </r>
      </text>
    </comment>
    <comment ref="AR165" authorId="0">
      <text>
        <r>
          <rPr>
            <b/>
            <sz val="8"/>
            <color indexed="81"/>
            <rFont val="Tahoma"/>
            <family val="2"/>
            <charset val="204"/>
          </rPr>
          <t>Selezneva:</t>
        </r>
        <r>
          <rPr>
            <sz val="8"/>
            <color indexed="81"/>
            <rFont val="Tahoma"/>
            <family val="2"/>
            <charset val="204"/>
          </rPr>
          <t xml:space="preserve">
замена каната голосов в августе месяце
</t>
        </r>
      </text>
    </comment>
    <comment ref="AK16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демонтировали 20.03.2014г.
</t>
        </r>
      </text>
    </comment>
    <comment ref="C177" authorId="0">
      <text>
        <r>
          <rPr>
            <b/>
            <sz val="8"/>
            <color indexed="81"/>
            <rFont val="Tahoma"/>
            <family val="2"/>
            <charset val="204"/>
          </rPr>
          <t>Selezneva:</t>
        </r>
        <r>
          <rPr>
            <sz val="8"/>
            <color indexed="81"/>
            <rFont val="Tahoma"/>
            <family val="2"/>
            <charset val="204"/>
          </rPr>
          <t xml:space="preserve">
плоади по подездам
</t>
        </r>
      </text>
    </comment>
    <comment ref="G177" authorId="0">
      <text>
        <r>
          <rPr>
            <b/>
            <sz val="8"/>
            <color indexed="81"/>
            <rFont val="Tahoma"/>
            <family val="2"/>
            <charset val="204"/>
          </rPr>
          <t>Selezneva:</t>
        </r>
        <r>
          <rPr>
            <sz val="8"/>
            <color indexed="81"/>
            <rFont val="Tahoma"/>
            <family val="2"/>
            <charset val="204"/>
          </rPr>
          <t xml:space="preserve">
S c 1-3 подъезд-5241,1м2; 4 подъезд-1722,8м2 (кв 107-142)
</t>
        </r>
      </text>
    </comment>
  </commentList>
</comments>
</file>

<file path=xl/sharedStrings.xml><?xml version="1.0" encoding="utf-8"?>
<sst xmlns="http://schemas.openxmlformats.org/spreadsheetml/2006/main" count="614" uniqueCount="348">
  <si>
    <r>
      <t xml:space="preserve">Использование общего имущества многоквартирных домов </t>
    </r>
    <r>
      <rPr>
        <b/>
        <sz val="14"/>
        <color indexed="10"/>
        <rFont val="Times New Roman"/>
        <family val="1"/>
        <charset val="204"/>
      </rPr>
      <t>с 01.05.2015г.</t>
    </r>
  </si>
  <si>
    <t>сети</t>
  </si>
  <si>
    <t>рекл. в лифтах</t>
  </si>
  <si>
    <t>киоск</t>
  </si>
  <si>
    <t>свет реклама</t>
  </si>
  <si>
    <t>реклама в подъезде</t>
  </si>
  <si>
    <t>реклама в лифте</t>
  </si>
  <si>
    <t>№ п/п</t>
  </si>
  <si>
    <t>№ ЖЭУ</t>
  </si>
  <si>
    <t>Адрес</t>
  </si>
  <si>
    <t>Количество этажей</t>
  </si>
  <si>
    <r>
      <t xml:space="preserve">Количество квартир для </t>
    </r>
    <r>
      <rPr>
        <b/>
        <sz val="10"/>
        <rFont val="Times New Roman"/>
        <family val="1"/>
        <charset val="204"/>
      </rPr>
      <t>эр-телеком</t>
    </r>
  </si>
  <si>
    <t>Количество подъездов</t>
  </si>
  <si>
    <t>Общая  площадь жилых помещений, м2</t>
  </si>
  <si>
    <t>Общая площадь нежилых помещений без АРЕНДЫ, м2</t>
  </si>
  <si>
    <t>Размер приведен. полезной площади здания (жилая+нежилая) м2</t>
  </si>
  <si>
    <t>Пользуются лифтом, м2</t>
  </si>
  <si>
    <t>кол-во лифтов, шт.</t>
  </si>
  <si>
    <r>
      <t xml:space="preserve">ОАО </t>
    </r>
    <r>
      <rPr>
        <b/>
        <sz val="9"/>
        <rFont val="Arial"/>
        <family val="2"/>
        <charset val="204"/>
      </rPr>
      <t>МТС</t>
    </r>
  </si>
  <si>
    <t>Магинфо ЗАО</t>
  </si>
  <si>
    <t>ПРОдвижение РА ООО</t>
  </si>
  <si>
    <t>Ростелеком ОАО</t>
  </si>
  <si>
    <t>Т2 Мобайл  (был Теле 2 - Челябинск ЗАО)</t>
  </si>
  <si>
    <t>ТелеКом ООО</t>
  </si>
  <si>
    <t>ЭР - Телеком Холдинг ЗАО</t>
  </si>
  <si>
    <t>Компания ТрансТелеКом ЗАО (Южурал-Транстелеком)</t>
  </si>
  <si>
    <t>Бабин А.А.</t>
  </si>
  <si>
    <t>Горинфосервис ООО</t>
  </si>
  <si>
    <t>ОАО "Роспечать"</t>
  </si>
  <si>
    <t>Тимошенко Г.Г. (сот.тел.)</t>
  </si>
  <si>
    <t>ОАО ТД "Русский холод"</t>
  </si>
  <si>
    <t>Халимов А. М.</t>
  </si>
  <si>
    <t>Тарасов В. Е.</t>
  </si>
  <si>
    <t>Воронин А. И.</t>
  </si>
  <si>
    <t>Валиев Т.М.о</t>
  </si>
  <si>
    <t>Краморов Ю. Н.</t>
  </si>
  <si>
    <t>Енин С.В.</t>
  </si>
  <si>
    <t>ООО "ДМ"</t>
  </si>
  <si>
    <t>ООО "Вета"</t>
  </si>
  <si>
    <t>Снитько Н.В.</t>
  </si>
  <si>
    <t>кол-во подъездов</t>
  </si>
  <si>
    <t>Водомер-Медия ООО</t>
  </si>
  <si>
    <t>кол-во щитов в лифте</t>
  </si>
  <si>
    <t>ВСЕГО ИСО сети,киоски, рекл.  2015г. (70% от факт.оплаты)</t>
  </si>
  <si>
    <t>аренда (70% от оплаты)</t>
  </si>
  <si>
    <t>реклама (70% от оплаты)</t>
  </si>
  <si>
    <t>Всего собранно с мая 2015г.</t>
  </si>
  <si>
    <t>выполнение 2015г.</t>
  </si>
  <si>
    <t>23</t>
  </si>
  <si>
    <t>Карла Маркса, 117</t>
  </si>
  <si>
    <t>Карла Маркса, 117/2</t>
  </si>
  <si>
    <t>Карла Маркса, 119</t>
  </si>
  <si>
    <t>Карла Маркса, 119/1</t>
  </si>
  <si>
    <t>Карла Маркса, 119/2</t>
  </si>
  <si>
    <t>Карла Маркса, 121</t>
  </si>
  <si>
    <t>Карла Маркса, 121/1</t>
  </si>
  <si>
    <t>Карла Маркса, 121/2</t>
  </si>
  <si>
    <t>Карла Маркса, 121/3</t>
  </si>
  <si>
    <t>Карла Маркса, 121/4</t>
  </si>
  <si>
    <t>Карла Маркса, 121/5</t>
  </si>
  <si>
    <t>Карла Маркса, 123</t>
  </si>
  <si>
    <t>Ленина, 98</t>
  </si>
  <si>
    <t>Ленина, 98/3</t>
  </si>
  <si>
    <t>Ленина, 98/4</t>
  </si>
  <si>
    <t>Ленина, 100</t>
  </si>
  <si>
    <t>Ленина, 102</t>
  </si>
  <si>
    <t>Ленина, 104</t>
  </si>
  <si>
    <t>Ленина, 106</t>
  </si>
  <si>
    <t>Ленина, 106/1</t>
  </si>
  <si>
    <t>Ленина, 108</t>
  </si>
  <si>
    <t>Советской армии, 27</t>
  </si>
  <si>
    <t>Советской армии, 29</t>
  </si>
  <si>
    <t>Советской армии, 33</t>
  </si>
  <si>
    <t>Советской армии, 35</t>
  </si>
  <si>
    <t>Советской армии, 37</t>
  </si>
  <si>
    <t>Советской армии, 39</t>
  </si>
  <si>
    <t>Советской армии, 41</t>
  </si>
  <si>
    <t>Советской армии, 43</t>
  </si>
  <si>
    <t>Советской армии, 43/1</t>
  </si>
  <si>
    <t>Советской армии, 47</t>
  </si>
  <si>
    <t>Советской армии, 49</t>
  </si>
  <si>
    <t>Советской армии, 51</t>
  </si>
  <si>
    <t>Советской армии, 51/А</t>
  </si>
  <si>
    <t>ИТОГО ЖЭУ № 23</t>
  </si>
  <si>
    <t>24</t>
  </si>
  <si>
    <t>Грязнова, 30</t>
  </si>
  <si>
    <t>Карла Маркса, 109</t>
  </si>
  <si>
    <t>Карла Маркса, 111</t>
  </si>
  <si>
    <t>Карла Маркса, 113</t>
  </si>
  <si>
    <t>Карла Маркса, 115</t>
  </si>
  <si>
    <t>Карла Маркса, 115/1</t>
  </si>
  <si>
    <t>Карла Маркса, 115/2</t>
  </si>
  <si>
    <t>Карла Маркса, 115/4</t>
  </si>
  <si>
    <t>Карла Маркса, 115/5</t>
  </si>
  <si>
    <t>Карла Маркса, 117/3</t>
  </si>
  <si>
    <t>Карла Маркса, 136</t>
  </si>
  <si>
    <t>Карла Маркса, 136/1</t>
  </si>
  <si>
    <t>Карла Маркса, 136/2</t>
  </si>
  <si>
    <t>Карла Маркса, 138</t>
  </si>
  <si>
    <t>Карла Маркса, 138/1</t>
  </si>
  <si>
    <t>Карла Маркса, 138/2</t>
  </si>
  <si>
    <t>Карла Маркса, 142</t>
  </si>
  <si>
    <t>Карла Маркса, 144</t>
  </si>
  <si>
    <t>Карла Маркса, 146</t>
  </si>
  <si>
    <t>Карла Маркса, 148</t>
  </si>
  <si>
    <t>Карла Маркса, 148/1</t>
  </si>
  <si>
    <t>Карла Маркса, 148/2</t>
  </si>
  <si>
    <t>Карла Маркса, 152</t>
  </si>
  <si>
    <t>Карла Маркса, 154</t>
  </si>
  <si>
    <t>Карла Маркса, 156</t>
  </si>
  <si>
    <t>Советской армии, 15</t>
  </si>
  <si>
    <t>Советской армии, 17</t>
  </si>
  <si>
    <t>Суворова, 125</t>
  </si>
  <si>
    <t>Суворова, 127</t>
  </si>
  <si>
    <t>Суворова, 129</t>
  </si>
  <si>
    <t>Суворова, 131</t>
  </si>
  <si>
    <t>Суворова, 133</t>
  </si>
  <si>
    <t>Суворова, 133/1</t>
  </si>
  <si>
    <t>Суворова, 133/2</t>
  </si>
  <si>
    <t>Суворова, 133/3</t>
  </si>
  <si>
    <t>Суворова, 133/4</t>
  </si>
  <si>
    <t>Суворова, 137</t>
  </si>
  <si>
    <t>Суворова, 137/1</t>
  </si>
  <si>
    <t>Суворова, 139</t>
  </si>
  <si>
    <t>ИТОГО ЖЭУ № 24</t>
  </si>
  <si>
    <t>25</t>
  </si>
  <si>
    <t>Грязнова, 2</t>
  </si>
  <si>
    <t>Грязнова, 4</t>
  </si>
  <si>
    <t>Грязнова, 6</t>
  </si>
  <si>
    <t>Грязнова, 8</t>
  </si>
  <si>
    <t>Грязнова, 10</t>
  </si>
  <si>
    <t>Грязнова, 14/1</t>
  </si>
  <si>
    <t>Грязнова, 16</t>
  </si>
  <si>
    <t>Грязнова, 18</t>
  </si>
  <si>
    <t>Грязнова, 20</t>
  </si>
  <si>
    <t>Санаторная, 13</t>
  </si>
  <si>
    <t>Санаторная, 15</t>
  </si>
  <si>
    <t>Санаторная, 17</t>
  </si>
  <si>
    <t>Советская, 141</t>
  </si>
  <si>
    <t>Советская, 143</t>
  </si>
  <si>
    <t>Советская, 143/1</t>
  </si>
  <si>
    <t>Советская, 143/2</t>
  </si>
  <si>
    <t>Советская, 143/3</t>
  </si>
  <si>
    <t>Советская, 145</t>
  </si>
  <si>
    <t>Советская, 145/1</t>
  </si>
  <si>
    <t>Советская, 145/2</t>
  </si>
  <si>
    <t>Советская, 147</t>
  </si>
  <si>
    <t>Советская, 147/1</t>
  </si>
  <si>
    <t>Советская, 147/2</t>
  </si>
  <si>
    <t>Советская, 147/3</t>
  </si>
  <si>
    <t>Советская, 147/5</t>
  </si>
  <si>
    <t>Советская, 149</t>
  </si>
  <si>
    <t>Советский, 3</t>
  </si>
  <si>
    <t>Советский, 5</t>
  </si>
  <si>
    <t>Советский, 7</t>
  </si>
  <si>
    <t>Советский, 9</t>
  </si>
  <si>
    <t>Суворова, 126</t>
  </si>
  <si>
    <t>Суворова, 126/1</t>
  </si>
  <si>
    <t>Суворова, 128</t>
  </si>
  <si>
    <t>Суворова, 128/1</t>
  </si>
  <si>
    <t>Суворова, 130</t>
  </si>
  <si>
    <t>Суворова, 132</t>
  </si>
  <si>
    <t>Суворова, 132/1</t>
  </si>
  <si>
    <t>Суворова, 132/2</t>
  </si>
  <si>
    <t>Суворова, 132/3</t>
  </si>
  <si>
    <t>ИТОГО ЖЭУ № 25</t>
  </si>
  <si>
    <t>26</t>
  </si>
  <si>
    <t>Советская, 153</t>
  </si>
  <si>
    <t>Советская, 155</t>
  </si>
  <si>
    <t>Советская, 155/1</t>
  </si>
  <si>
    <t>Советская, 155/2</t>
  </si>
  <si>
    <t>Советская, 155/3</t>
  </si>
  <si>
    <t>Советская, 157</t>
  </si>
  <si>
    <t>Советская, 159</t>
  </si>
  <si>
    <t>Советская, 159/1</t>
  </si>
  <si>
    <t>Советская, 159/2</t>
  </si>
  <si>
    <t>Советский, 2</t>
  </si>
  <si>
    <t>Советский, 4</t>
  </si>
  <si>
    <t>Советский, 6</t>
  </si>
  <si>
    <t>Советский, 8</t>
  </si>
  <si>
    <t>Советский, 10</t>
  </si>
  <si>
    <t>Советский, 10/1</t>
  </si>
  <si>
    <t>Советский, 12/1</t>
  </si>
  <si>
    <t>Советский, 14</t>
  </si>
  <si>
    <t>Советский, 14/1</t>
  </si>
  <si>
    <t>Советской армии, 1</t>
  </si>
  <si>
    <t>Советской армии, 3/1</t>
  </si>
  <si>
    <t>Советской армии, 3/2</t>
  </si>
  <si>
    <t>Советской армии, 5</t>
  </si>
  <si>
    <t>Советской армии, 7</t>
  </si>
  <si>
    <t>Советской армии, 9</t>
  </si>
  <si>
    <t>Суворова, 125/3</t>
  </si>
  <si>
    <t>Суворова, 125/4</t>
  </si>
  <si>
    <t>Суворова, 134</t>
  </si>
  <si>
    <t>Суворова, 134/А</t>
  </si>
  <si>
    <t>Суворова, 136</t>
  </si>
  <si>
    <t>Суворова, 136/1</t>
  </si>
  <si>
    <t>Суворова, 136/2</t>
  </si>
  <si>
    <t>Суворова, 136/3</t>
  </si>
  <si>
    <t>Суворова, 138</t>
  </si>
  <si>
    <t>Суворова, 138/2</t>
  </si>
  <si>
    <t>Суворова, 140</t>
  </si>
  <si>
    <t>Суворова, 142</t>
  </si>
  <si>
    <t>Суворова, 144</t>
  </si>
  <si>
    <t>Суворова, 146</t>
  </si>
  <si>
    <t>ИТОГО ЖЭУ № 26</t>
  </si>
  <si>
    <t>27</t>
  </si>
  <si>
    <t>Завенягина, 4/2</t>
  </si>
  <si>
    <t>Карла Маркса, 139</t>
  </si>
  <si>
    <t>Карла Маркса, 139/1</t>
  </si>
  <si>
    <t>Карла Маркса, 139/2</t>
  </si>
  <si>
    <t>Карла Маркса, 141</t>
  </si>
  <si>
    <t>Карла Маркса, 141/1</t>
  </si>
  <si>
    <t>Карла Маркса, 141/2</t>
  </si>
  <si>
    <t>Карла Маркса, 141/3</t>
  </si>
  <si>
    <t>Карла Маркса, 141/3А</t>
  </si>
  <si>
    <t>Карла Маркса, 141/5</t>
  </si>
  <si>
    <t>Карла Маркса, 143</t>
  </si>
  <si>
    <t>Карла Маркса, 143/1</t>
  </si>
  <si>
    <t>Карла Маркса, 143/3</t>
  </si>
  <si>
    <t>Карла Маркса, 145</t>
  </si>
  <si>
    <t>Карла Маркса, 145/1</t>
  </si>
  <si>
    <t>Карла Маркса, 145/5</t>
  </si>
  <si>
    <t>Карла Маркса, 147</t>
  </si>
  <si>
    <t>Карла Маркса, 149</t>
  </si>
  <si>
    <t>Карла Маркса, 149/1</t>
  </si>
  <si>
    <t>Карла Маркса, 149/2</t>
  </si>
  <si>
    <t>Ленина, 116</t>
  </si>
  <si>
    <t>Ленина, 116/1</t>
  </si>
  <si>
    <t>Ленина, 122/2</t>
  </si>
  <si>
    <t>Ленина, 124</t>
  </si>
  <si>
    <t>Ленина, 126</t>
  </si>
  <si>
    <t>Ленина, 126/2</t>
  </si>
  <si>
    <t>Ленина, 128</t>
  </si>
  <si>
    <t>Ленина, 128/1</t>
  </si>
  <si>
    <t>Ленина, 128/2</t>
  </si>
  <si>
    <t>Сталеваров, 15</t>
  </si>
  <si>
    <t>Сталеваров, 16</t>
  </si>
  <si>
    <t>Сталеваров, 17</t>
  </si>
  <si>
    <t>Сталеваров, 20</t>
  </si>
  <si>
    <t>Сталеваров, 22/1</t>
  </si>
  <si>
    <t>Сталеваров, 24</t>
  </si>
  <si>
    <t>Сталеваров, 26/2</t>
  </si>
  <si>
    <t>Сталеваров, 28</t>
  </si>
  <si>
    <t>Сталеваров, 30</t>
  </si>
  <si>
    <t>ИТОГО ЖЭУ № 27</t>
  </si>
  <si>
    <t>28</t>
  </si>
  <si>
    <t>Галиуллина, 3</t>
  </si>
  <si>
    <t>Галиуллина, 3/2</t>
  </si>
  <si>
    <t>Галиуллина, 3/3</t>
  </si>
  <si>
    <t>Галиуллина, 5</t>
  </si>
  <si>
    <t>Галиуллина, 9</t>
  </si>
  <si>
    <t>Галиуллина, 11</t>
  </si>
  <si>
    <t>Галиуллина, 11/2</t>
  </si>
  <si>
    <t>Завенягина, 10</t>
  </si>
  <si>
    <t>Завенягина, 12</t>
  </si>
  <si>
    <t>Завенягина, 14/1</t>
  </si>
  <si>
    <t>Завенягина, 14/2</t>
  </si>
  <si>
    <t>Завенягина, 16</t>
  </si>
  <si>
    <t>Карла Маркса, 160</t>
  </si>
  <si>
    <t>Карла Маркса, 162/2</t>
  </si>
  <si>
    <t>Карла Маркса, 164</t>
  </si>
  <si>
    <t>Карла Маркса, 164/3</t>
  </si>
  <si>
    <t>Карла Маркса, 164/5</t>
  </si>
  <si>
    <t>Карла Маркса, 166</t>
  </si>
  <si>
    <t>Карла Маркса, 166/1</t>
  </si>
  <si>
    <t>Карла Маркса, 168</t>
  </si>
  <si>
    <t>Карла Маркса, 168/2</t>
  </si>
  <si>
    <t>Карла Маркса, 168/3</t>
  </si>
  <si>
    <t>Карла Маркса, 170</t>
  </si>
  <si>
    <t>Лесопарковая, 36</t>
  </si>
  <si>
    <t>Лесопарковая, 37</t>
  </si>
  <si>
    <t>Сталеваров, 4</t>
  </si>
  <si>
    <t>Сталеваров, 6</t>
  </si>
  <si>
    <t>Сталеваров, 6/1</t>
  </si>
  <si>
    <t>Сталеваров, 10</t>
  </si>
  <si>
    <t>Сталеваров, 10/1</t>
  </si>
  <si>
    <t>Сталеваров, 10/2</t>
  </si>
  <si>
    <t>Сталеваров, 12</t>
  </si>
  <si>
    <t>ИТОГО ЖЭУ № 28</t>
  </si>
  <si>
    <t>Всего ООО УК ТЖХ</t>
  </si>
  <si>
    <t>начислено  месяц</t>
  </si>
  <si>
    <t>начислено год</t>
  </si>
  <si>
    <t>оплачено</t>
  </si>
  <si>
    <t>долг</t>
  </si>
  <si>
    <t>1 мес.</t>
  </si>
  <si>
    <t>нет</t>
  </si>
  <si>
    <t>8 мес.</t>
  </si>
  <si>
    <t>подомовой УК</t>
  </si>
  <si>
    <t>по актам с мая в ООО</t>
  </si>
  <si>
    <t>Разница у Примака</t>
  </si>
  <si>
    <t>с мая 2015 не выставляли и не оплачивали</t>
  </si>
  <si>
    <t>разница за счет не совпадения кол-ва квартир в договоре</t>
  </si>
  <si>
    <t>с декабря ушел Гр.30</t>
  </si>
  <si>
    <t>ИТОГО Примак</t>
  </si>
  <si>
    <t>договор с января 2010г.</t>
  </si>
  <si>
    <t>договор с ноября 2009г.</t>
  </si>
  <si>
    <t xml:space="preserve">договор с  октября 2010г. </t>
  </si>
  <si>
    <t>договор с сентября 2011г.</t>
  </si>
  <si>
    <t>договор с февраля 2012г.</t>
  </si>
  <si>
    <t>договор с июня 2008г.</t>
  </si>
  <si>
    <t>договор с декабря 2011г.</t>
  </si>
  <si>
    <t>договор с июня 2011г.</t>
  </si>
  <si>
    <t>договор с апреля 2011г.</t>
  </si>
  <si>
    <t>договор с 01.01.2010г.</t>
  </si>
  <si>
    <t>договор с 01.08.2013г.</t>
  </si>
  <si>
    <t>договор с 01.07.2013г.</t>
  </si>
  <si>
    <t>договор с 01.04.2013г.</t>
  </si>
  <si>
    <t>договор с 01.06.2013г.</t>
  </si>
  <si>
    <t>договор с 01.09.2013г.</t>
  </si>
  <si>
    <t>договор с 01.11.2013г.</t>
  </si>
  <si>
    <t>договор с мая 2014г. До этого Умурзакова</t>
  </si>
  <si>
    <t>договор с февраля 2015</t>
  </si>
  <si>
    <t>75 руб. в мес.</t>
  </si>
  <si>
    <t>90 руб. в мес.</t>
  </si>
  <si>
    <t>100 руб. с рекламы</t>
  </si>
  <si>
    <t>200 руб. в мес.</t>
  </si>
  <si>
    <t xml:space="preserve">К.М. 141/5 - 20000 р. в мес. Установлено оборудование </t>
  </si>
  <si>
    <t>300руб. с дома (К.М. 141/5,143,160, Сталеваров 22/1, Завен.4/2)</t>
  </si>
  <si>
    <t xml:space="preserve">1,26*1,18 руб/м2 </t>
  </si>
  <si>
    <t>300 руб. с дома (5 домов) К.Маркса 115,115/1,115/2,115/3,117/3</t>
  </si>
  <si>
    <t>1475 руб. в мес.</t>
  </si>
  <si>
    <t>1032,5 руб. в мес.</t>
  </si>
  <si>
    <t>535 руб. в мес.</t>
  </si>
  <si>
    <t>850 руб. в мес.</t>
  </si>
  <si>
    <t>850 руб. в мес. Разовый платеж - 10000р. на каждый адрес</t>
  </si>
  <si>
    <t xml:space="preserve">850 руб. в мес. Разовый платеж - 20000р. </t>
  </si>
  <si>
    <t>50руб.*1,18 с рекламы</t>
  </si>
  <si>
    <t>100руб за кол-во щитов в лифте</t>
  </si>
  <si>
    <t>52,50 руб. в мес.</t>
  </si>
  <si>
    <t>63 руб. в мес.</t>
  </si>
  <si>
    <t xml:space="preserve"> 70 руб. с рекламы в мес.    </t>
  </si>
  <si>
    <t>140 руб. в мес.</t>
  </si>
  <si>
    <t>14000 руб. в мес.</t>
  </si>
  <si>
    <t>210 руб. в мес.</t>
  </si>
  <si>
    <t xml:space="preserve">1,041 руб/кв в мес. </t>
  </si>
  <si>
    <t>722,75 руб. в мес.</t>
  </si>
  <si>
    <t>374,5 руб. в мес.</t>
  </si>
  <si>
    <t>595 руб. в мес.</t>
  </si>
  <si>
    <t>41,30 руб. с рекламы в мес.</t>
  </si>
  <si>
    <t>с марта 2014г.</t>
  </si>
  <si>
    <t>Грязнова 2</t>
  </si>
  <si>
    <t>грязнова 30</t>
  </si>
  <si>
    <t>Грязнова 18</t>
  </si>
  <si>
    <t>К.М. 168</t>
  </si>
  <si>
    <t>по 31.12.14</t>
  </si>
  <si>
    <t>скидка 10%</t>
  </si>
  <si>
    <t>доп.соглашение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</si>
</sst>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Arial"/>
      <family val="2"/>
      <charset val="204"/>
    </font>
    <font>
      <b/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color indexed="10"/>
      <name val="Times New Roman"/>
      <family val="1"/>
      <charset val="204"/>
    </font>
    <font>
      <b/>
      <sz val="10"/>
      <color indexed="10"/>
      <name val="Arial Cyr"/>
      <family val="2"/>
      <charset val="204"/>
    </font>
    <font>
      <b/>
      <sz val="12"/>
      <color indexed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  <font>
      <sz val="9"/>
      <color indexed="1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12"/>
      <color indexed="8"/>
      <name val="Times New Roman"/>
      <family val="2"/>
      <charset val="204"/>
    </font>
    <font>
      <sz val="11"/>
      <name val="Arial Cyr"/>
      <family val="2"/>
      <charset val="204"/>
    </font>
    <font>
      <sz val="11"/>
      <name val="Times New Roman"/>
      <family val="1"/>
      <charset val="204"/>
    </font>
    <font>
      <sz val="11"/>
      <color indexed="10"/>
      <name val="Arial Cyr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6">
    <xf numFmtId="0" fontId="0" fillId="0" borderId="0"/>
    <xf numFmtId="0" fontId="1" fillId="0" borderId="0"/>
    <xf numFmtId="9" fontId="12" fillId="0" borderId="0" applyFont="0" applyFill="0" applyBorder="0" applyAlignment="0" applyProtection="0"/>
    <xf numFmtId="0" fontId="19" fillId="0" borderId="0"/>
    <xf numFmtId="0" fontId="25" fillId="0" borderId="0">
      <protection locked="0"/>
    </xf>
    <xf numFmtId="0" fontId="25" fillId="0" borderId="0">
      <protection locked="0"/>
    </xf>
    <xf numFmtId="0" fontId="26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6" fillId="0" borderId="0">
      <protection locked="0"/>
    </xf>
    <xf numFmtId="0" fontId="19" fillId="0" borderId="0"/>
    <xf numFmtId="0" fontId="27" fillId="0" borderId="0"/>
    <xf numFmtId="0" fontId="12" fillId="0" borderId="0">
      <alignment wrapText="1"/>
    </xf>
    <xf numFmtId="0" fontId="12" fillId="0" borderId="0"/>
    <xf numFmtId="0" fontId="27" fillId="8" borderId="5" applyNumberFormat="0" applyFont="0" applyAlignment="0" applyProtection="0"/>
  </cellStyleXfs>
  <cellXfs count="97">
    <xf numFmtId="0" fontId="0" fillId="0" borderId="0" xfId="0"/>
    <xf numFmtId="1" fontId="2" fillId="0" borderId="0" xfId="1" applyNumberFormat="1" applyFont="1" applyFill="1" applyAlignment="1"/>
    <xf numFmtId="0" fontId="4" fillId="0" borderId="0" xfId="1" applyFont="1" applyFill="1" applyAlignment="1">
      <alignment horizontal="center"/>
    </xf>
    <xf numFmtId="3" fontId="4" fillId="0" borderId="0" xfId="1" applyNumberFormat="1" applyFont="1" applyFill="1" applyAlignment="1">
      <alignment horizontal="center"/>
    </xf>
    <xf numFmtId="0" fontId="5" fillId="0" borderId="0" xfId="1" applyFont="1" applyFill="1"/>
    <xf numFmtId="0" fontId="6" fillId="0" borderId="0" xfId="1" applyFont="1" applyFill="1"/>
    <xf numFmtId="1" fontId="7" fillId="0" borderId="0" xfId="1" applyNumberFormat="1" applyFont="1" applyFill="1"/>
    <xf numFmtId="2" fontId="6" fillId="0" borderId="0" xfId="1" applyNumberFormat="1" applyFont="1" applyFill="1"/>
    <xf numFmtId="4" fontId="7" fillId="0" borderId="0" xfId="1" applyNumberFormat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3" fontId="6" fillId="0" borderId="0" xfId="1" applyNumberFormat="1" applyFont="1" applyFill="1" applyAlignment="1">
      <alignment horizontal="center"/>
    </xf>
    <xf numFmtId="0" fontId="8" fillId="0" borderId="1" xfId="1" applyFont="1" applyFill="1" applyBorder="1" applyAlignment="1">
      <alignment horizontal="center" vertical="center" wrapText="1"/>
    </xf>
    <xf numFmtId="1" fontId="9" fillId="0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4" fontId="2" fillId="4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0" fontId="4" fillId="0" borderId="1" xfId="1" applyFont="1" applyFill="1" applyBorder="1" applyAlignment="1">
      <alignment horizontal="center"/>
    </xf>
    <xf numFmtId="1" fontId="4" fillId="0" borderId="1" xfId="1" applyNumberFormat="1" applyFont="1" applyFill="1" applyBorder="1" applyAlignment="1">
      <alignment horizontal="center"/>
    </xf>
    <xf numFmtId="4" fontId="9" fillId="0" borderId="1" xfId="1" applyNumberFormat="1" applyFont="1" applyFill="1" applyBorder="1" applyAlignment="1">
      <alignment horizontal="center"/>
    </xf>
    <xf numFmtId="4" fontId="4" fillId="0" borderId="1" xfId="1" applyNumberFormat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1" fontId="9" fillId="2" borderId="1" xfId="1" applyNumberFormat="1" applyFont="1" applyFill="1" applyBorder="1" applyAlignment="1">
      <alignment horizontal="center"/>
    </xf>
    <xf numFmtId="3" fontId="9" fillId="2" borderId="1" xfId="1" applyNumberFormat="1" applyFont="1" applyFill="1" applyBorder="1" applyAlignment="1">
      <alignment horizontal="center"/>
    </xf>
    <xf numFmtId="4" fontId="9" fillId="2" borderId="1" xfId="1" applyNumberFormat="1" applyFont="1" applyFill="1" applyBorder="1" applyAlignment="1">
      <alignment horizontal="center"/>
    </xf>
    <xf numFmtId="0" fontId="8" fillId="2" borderId="0" xfId="1" applyFont="1" applyFill="1"/>
    <xf numFmtId="4" fontId="4" fillId="5" borderId="1" xfId="1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1" fontId="9" fillId="2" borderId="3" xfId="1" applyNumberFormat="1" applyFont="1" applyFill="1" applyBorder="1" applyAlignment="1">
      <alignment horizontal="center"/>
    </xf>
    <xf numFmtId="3" fontId="9" fillId="2" borderId="3" xfId="1" applyNumberFormat="1" applyFont="1" applyFill="1" applyBorder="1" applyAlignment="1">
      <alignment horizontal="center"/>
    </xf>
    <xf numFmtId="4" fontId="9" fillId="2" borderId="3" xfId="1" applyNumberFormat="1" applyFont="1" applyFill="1" applyBorder="1" applyAlignment="1">
      <alignment horizontal="center"/>
    </xf>
    <xf numFmtId="0" fontId="4" fillId="6" borderId="2" xfId="1" applyFont="1" applyFill="1" applyBorder="1" applyAlignment="1">
      <alignment horizontal="center"/>
    </xf>
    <xf numFmtId="2" fontId="4" fillId="6" borderId="2" xfId="1" applyNumberFormat="1" applyFont="1" applyFill="1" applyBorder="1" applyAlignment="1">
      <alignment horizontal="center"/>
    </xf>
    <xf numFmtId="3" fontId="9" fillId="6" borderId="2" xfId="1" applyNumberFormat="1" applyFont="1" applyFill="1" applyBorder="1" applyAlignment="1">
      <alignment horizontal="center"/>
    </xf>
    <xf numFmtId="4" fontId="9" fillId="6" borderId="2" xfId="1" applyNumberFormat="1" applyFont="1" applyFill="1" applyBorder="1" applyAlignment="1">
      <alignment horizontal="center"/>
    </xf>
    <xf numFmtId="0" fontId="4" fillId="6" borderId="0" xfId="1" applyFont="1" applyFill="1" applyAlignment="1">
      <alignment horizontal="center"/>
    </xf>
    <xf numFmtId="0" fontId="4" fillId="0" borderId="0" xfId="1" applyFont="1" applyFill="1" applyBorder="1" applyAlignment="1">
      <alignment horizontal="center"/>
    </xf>
    <xf numFmtId="1" fontId="9" fillId="0" borderId="0" xfId="1" applyNumberFormat="1" applyFon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4" fontId="9" fillId="0" borderId="0" xfId="1" applyNumberFormat="1" applyFont="1" applyFill="1" applyBorder="1" applyAlignment="1">
      <alignment horizontal="center"/>
    </xf>
    <xf numFmtId="0" fontId="1" fillId="0" borderId="0" xfId="1" applyFill="1" applyAlignment="1">
      <alignment horizontal="center"/>
    </xf>
    <xf numFmtId="0" fontId="9" fillId="0" borderId="4" xfId="1" applyFont="1" applyFill="1" applyBorder="1" applyAlignment="1">
      <alignment horizontal="right"/>
    </xf>
    <xf numFmtId="3" fontId="11" fillId="0" borderId="2" xfId="1" applyNumberFormat="1" applyFont="1" applyFill="1" applyBorder="1" applyAlignment="1">
      <alignment horizontal="right"/>
    </xf>
    <xf numFmtId="0" fontId="5" fillId="0" borderId="0" xfId="1" applyFont="1" applyFill="1" applyAlignment="1">
      <alignment horizontal="center"/>
    </xf>
    <xf numFmtId="2" fontId="4" fillId="0" borderId="0" xfId="1" applyNumberFormat="1" applyFont="1" applyFill="1" applyAlignment="1">
      <alignment horizontal="center" wrapText="1"/>
    </xf>
    <xf numFmtId="2" fontId="9" fillId="0" borderId="0" xfId="1" applyNumberFormat="1" applyFont="1" applyFill="1" applyAlignment="1">
      <alignment horizontal="center"/>
    </xf>
    <xf numFmtId="3" fontId="9" fillId="7" borderId="2" xfId="1" applyNumberFormat="1" applyFont="1" applyFill="1" applyBorder="1" applyAlignment="1">
      <alignment horizontal="center"/>
    </xf>
    <xf numFmtId="3" fontId="9" fillId="6" borderId="1" xfId="1" applyNumberFormat="1" applyFont="1" applyFill="1" applyBorder="1" applyAlignment="1">
      <alignment horizontal="right"/>
    </xf>
    <xf numFmtId="3" fontId="9" fillId="6" borderId="1" xfId="1" applyNumberFormat="1" applyFont="1" applyFill="1" applyBorder="1" applyAlignment="1">
      <alignment horizontal="center"/>
    </xf>
    <xf numFmtId="2" fontId="4" fillId="0" borderId="0" xfId="1" applyNumberFormat="1" applyFont="1" applyFill="1" applyAlignment="1">
      <alignment horizontal="center"/>
    </xf>
    <xf numFmtId="4" fontId="9" fillId="0" borderId="0" xfId="1" applyNumberFormat="1" applyFont="1" applyFill="1" applyAlignment="1">
      <alignment horizontal="center"/>
    </xf>
    <xf numFmtId="3" fontId="9" fillId="0" borderId="2" xfId="1" applyNumberFormat="1" applyFont="1" applyFill="1" applyBorder="1" applyAlignment="1">
      <alignment horizontal="center"/>
    </xf>
    <xf numFmtId="9" fontId="9" fillId="6" borderId="2" xfId="2" applyFont="1" applyFill="1" applyBorder="1" applyAlignment="1">
      <alignment horizontal="center"/>
    </xf>
    <xf numFmtId="3" fontId="4" fillId="6" borderId="0" xfId="1" applyNumberFormat="1" applyFont="1" applyFill="1" applyAlignment="1">
      <alignment horizontal="center"/>
    </xf>
    <xf numFmtId="0" fontId="13" fillId="0" borderId="0" xfId="1" applyFont="1" applyFill="1"/>
    <xf numFmtId="0" fontId="14" fillId="0" borderId="0" xfId="1" applyFont="1" applyFill="1"/>
    <xf numFmtId="4" fontId="15" fillId="0" borderId="0" xfId="1" applyNumberFormat="1" applyFont="1" applyFill="1" applyAlignment="1">
      <alignment horizontal="center"/>
    </xf>
    <xf numFmtId="3" fontId="4" fillId="4" borderId="0" xfId="1" applyNumberFormat="1" applyFont="1" applyFill="1" applyAlignment="1">
      <alignment horizontal="right"/>
    </xf>
    <xf numFmtId="3" fontId="15" fillId="0" borderId="0" xfId="1" applyNumberFormat="1" applyFont="1" applyFill="1" applyAlignment="1">
      <alignment horizontal="center"/>
    </xf>
    <xf numFmtId="3" fontId="16" fillId="0" borderId="0" xfId="1" applyNumberFormat="1" applyFont="1" applyFill="1" applyAlignment="1">
      <alignment horizontal="center" wrapText="1"/>
    </xf>
    <xf numFmtId="3" fontId="17" fillId="0" borderId="0" xfId="1" applyNumberFormat="1" applyFont="1" applyFill="1" applyAlignment="1">
      <alignment horizontal="center" wrapText="1"/>
    </xf>
    <xf numFmtId="3" fontId="13" fillId="0" borderId="0" xfId="1" applyNumberFormat="1" applyFont="1" applyFill="1"/>
    <xf numFmtId="0" fontId="1" fillId="0" borderId="0" xfId="1" applyFill="1"/>
    <xf numFmtId="4" fontId="8" fillId="0" borderId="0" xfId="1" applyNumberFormat="1" applyFont="1" applyFill="1" applyAlignment="1">
      <alignment horizontal="center"/>
    </xf>
    <xf numFmtId="0" fontId="18" fillId="0" borderId="0" xfId="1" applyFont="1" applyFill="1" applyAlignment="1">
      <alignment horizontal="center" wrapText="1"/>
    </xf>
    <xf numFmtId="0" fontId="8" fillId="4" borderId="0" xfId="1" applyFont="1" applyFill="1"/>
    <xf numFmtId="0" fontId="11" fillId="4" borderId="0" xfId="1" applyFont="1" applyFill="1"/>
    <xf numFmtId="4" fontId="8" fillId="4" borderId="0" xfId="1" applyNumberFormat="1" applyFont="1" applyFill="1" applyAlignment="1">
      <alignment horizontal="center"/>
    </xf>
    <xf numFmtId="0" fontId="9" fillId="4" borderId="0" xfId="1" applyFont="1" applyFill="1" applyAlignment="1">
      <alignment horizontal="center"/>
    </xf>
    <xf numFmtId="3" fontId="9" fillId="4" borderId="0" xfId="1" applyNumberFormat="1" applyFont="1" applyFill="1" applyAlignment="1">
      <alignment horizontal="center"/>
    </xf>
    <xf numFmtId="164" fontId="9" fillId="4" borderId="0" xfId="1" applyNumberFormat="1" applyFont="1" applyFill="1" applyAlignment="1">
      <alignment horizontal="center"/>
    </xf>
    <xf numFmtId="1" fontId="9" fillId="4" borderId="0" xfId="1" applyNumberFormat="1" applyFont="1" applyFill="1" applyAlignment="1">
      <alignment horizontal="center"/>
    </xf>
    <xf numFmtId="0" fontId="5" fillId="7" borderId="2" xfId="1" applyFont="1" applyFill="1" applyBorder="1"/>
    <xf numFmtId="0" fontId="1" fillId="7" borderId="2" xfId="1" applyFill="1" applyBorder="1"/>
    <xf numFmtId="4" fontId="8" fillId="7" borderId="2" xfId="1" applyNumberFormat="1" applyFont="1" applyFill="1" applyBorder="1" applyAlignment="1">
      <alignment horizontal="center"/>
    </xf>
    <xf numFmtId="0" fontId="4" fillId="7" borderId="2" xfId="1" applyFont="1" applyFill="1" applyBorder="1" applyAlignment="1">
      <alignment horizontal="center"/>
    </xf>
    <xf numFmtId="0" fontId="20" fillId="7" borderId="2" xfId="3" applyNumberFormat="1" applyFont="1" applyFill="1" applyBorder="1" applyAlignment="1">
      <alignment horizontal="center" vertical="center" wrapText="1"/>
    </xf>
    <xf numFmtId="3" fontId="20" fillId="7" borderId="2" xfId="3" applyNumberFormat="1" applyFont="1" applyFill="1" applyBorder="1" applyAlignment="1">
      <alignment horizontal="center" vertical="center" wrapText="1"/>
    </xf>
    <xf numFmtId="0" fontId="5" fillId="7" borderId="0" xfId="1" applyFont="1" applyFill="1"/>
    <xf numFmtId="0" fontId="21" fillId="0" borderId="2" xfId="3" applyNumberFormat="1" applyFont="1" applyFill="1" applyBorder="1" applyAlignment="1">
      <alignment horizontal="center" vertical="center" wrapText="1"/>
    </xf>
    <xf numFmtId="2" fontId="5" fillId="0" borderId="0" xfId="1" applyNumberFormat="1" applyFont="1" applyFill="1"/>
    <xf numFmtId="1" fontId="8" fillId="0" borderId="0" xfId="1" applyNumberFormat="1" applyFont="1" applyFill="1"/>
    <xf numFmtId="0" fontId="5" fillId="0" borderId="1" xfId="1" applyFont="1" applyFill="1" applyBorder="1" applyAlignment="1">
      <alignment horizontal="center" vertical="center" wrapText="1"/>
    </xf>
    <xf numFmtId="0" fontId="28" fillId="0" borderId="0" xfId="1" applyFont="1" applyFill="1" applyAlignment="1">
      <alignment horizontal="center"/>
    </xf>
    <xf numFmtId="0" fontId="28" fillId="0" borderId="0" xfId="1" applyFont="1" applyFill="1"/>
    <xf numFmtId="0" fontId="28" fillId="7" borderId="2" xfId="1" applyFont="1" applyFill="1" applyBorder="1"/>
    <xf numFmtId="1" fontId="29" fillId="0" borderId="1" xfId="1" applyNumberFormat="1" applyFont="1" applyFill="1" applyBorder="1"/>
    <xf numFmtId="1" fontId="29" fillId="2" borderId="1" xfId="1" applyNumberFormat="1" applyFont="1" applyFill="1" applyBorder="1"/>
    <xf numFmtId="1" fontId="29" fillId="2" borderId="3" xfId="1" applyNumberFormat="1" applyFont="1" applyFill="1" applyBorder="1"/>
    <xf numFmtId="1" fontId="29" fillId="6" borderId="2" xfId="1" applyNumberFormat="1" applyFont="1" applyFill="1" applyBorder="1" applyAlignment="1">
      <alignment horizontal="left"/>
    </xf>
    <xf numFmtId="1" fontId="29" fillId="0" borderId="0" xfId="1" applyNumberFormat="1" applyFont="1" applyFill="1" applyBorder="1" applyAlignment="1">
      <alignment horizontal="center"/>
    </xf>
    <xf numFmtId="0" fontId="30" fillId="0" borderId="0" xfId="1" applyFont="1" applyFill="1"/>
    <xf numFmtId="0" fontId="28" fillId="4" borderId="0" xfId="1" applyFont="1" applyFill="1"/>
  </cellXfs>
  <cellStyles count="16">
    <cellStyle name="F2" xfId="4"/>
    <cellStyle name="F3" xfId="5"/>
    <cellStyle name="F4" xfId="6"/>
    <cellStyle name="F5" xfId="7"/>
    <cellStyle name="F6" xfId="8"/>
    <cellStyle name="F7" xfId="9"/>
    <cellStyle name="F8" xfId="10"/>
    <cellStyle name="Обычный" xfId="0" builtinId="0"/>
    <cellStyle name="Обычный 2" xfId="11"/>
    <cellStyle name="Обычный 3" xfId="12"/>
    <cellStyle name="Обычный 4" xfId="13"/>
    <cellStyle name="Обычный 5" xfId="14"/>
    <cellStyle name="Обычный___ПЛОЩАДЬ жилая+нежилая 2013г. __" xfId="1"/>
    <cellStyle name="Обычный_62" xfId="3"/>
    <cellStyle name="Примечание 2" xfId="15"/>
    <cellStyle name="Процентный_договора ИСО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Selezneva\My%20Documents\&#1054;&#1090;&#1095;&#1077;&#1090;%20%20&#1087;&#1086;%20&#1076;&#1086;&#1084;&#1072;&#1084;%20&#1079;&#1072;%202014%20&#1075;&#1086;&#1076;%20&#1087;&#1077;&#1088;&#1077;&#1076;%20&#1078;&#1080;&#1083;&#1100;&#1094;&#1072;&#1084;&#1080;\&#1054;&#1090;&#1095;&#1077;&#1090;%20&#1076;&#1083;&#1103;%20&#1078;&#1080;&#1083;&#1100;&#1094;&#1086;&#1074;%20&#1086;&#1090;%2024.03.15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Selezneva\My%20Documents\&#1054;&#1090;&#1095;&#1077;&#1090;%20&#1087;&#1086;%20&#1076;&#1086;&#1084;&#1072;&#1084;%20&#1059;&#1050;%20&#1079;&#1072;%202015&#1075;%20&#1087;&#1077;&#1088;&#1077;&#1076;%20&#1078;&#1080;&#1083;&#1100;&#1094;&#1072;&#1084;&#1080;\&#1076;&#1086;&#1075;&#1086;&#1074;&#1086;&#1088;&#1072;%20&#1048;&#1057;&#1054;%20&#1089;%2001.0.5.2015&#1075;%20-%20&#1059;&#1050;%20&#1058;&#1046;&#106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2;&#1073;&#1080;&#1085;&#1077;&#1090;%20202%20-%20&#1044;&#1086;&#1075;&#1086;&#1074;&#1086;&#1088;&#1085;&#1086;&#1081;%20&#1086;&#1090;&#1076;&#1077;&#1083;/&#1055;&#1083;&#1086;&#1097;&#1072;&#1076;&#1100;%20&#1080;&#1102;&#1085;&#1100;%20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\&#1052;&#1086;&#1080;%20&#1076;&#1086;&#1082;&#1091;&#1084;&#1077;&#1085;&#1090;&#1099;\&#1047;&#1072;&#1075;&#1088;&#1091;&#1079;&#1082;&#1080;\Downloads\&#1086;&#1090;&#1095;&#1077;&#1090;&#1099;%20&#1054;&#1054;&#1054;%20&#1058;&#1046;&#1061;\&#1086;&#1090;&#1095;&#1077;&#1090;&#1099;_2012%20&#1075;\&#1078;&#1101;&#1091;%20&#1090;&#1077;&#1082;.&#1088;.%20&#1087;&#1086;&#1083;&#1075;&#1086;&#1076;&#107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\&#1052;&#1086;&#1080;%20&#1076;&#1086;&#1082;&#1091;&#1084;&#1077;&#1085;&#1090;&#1099;\&#1047;&#1072;&#1075;&#1088;&#1091;&#1079;&#1082;&#1080;\Downloads\&#1054;&#1090;&#1095;&#1077;&#1090;%20&#1087;&#1086;%20&#1076;&#1086;&#1084;&#1072;&#1084;%20&#1079;&#1072;%202011%20&#1075;&#1086;&#1076;%20&#1087;&#1077;&#1088;&#1077;&#1076;%20&#1078;&#1080;&#1083;&#1100;&#1094;&#1072;&#1084;&#1080;\&#1078;&#1101;&#1091;%202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\&#1052;&#1086;&#1080;%20&#1076;&#1086;&#1082;&#1091;&#1084;&#1077;&#1085;&#1090;&#1099;\&#1054;&#1073;&#1097;&#1080;&#1077;%20&#1076;&#1086;&#1082;&#1091;&#1084;&#1077;&#1085;&#1090;&#1099;%20&#1082;&#1091;&#1079;&#1085;&#1077;&#1094;&#1086;&#1074;&#1072;%20-%20&#1089;&#1077;&#1083;&#1077;&#1079;&#1085;&#1077;&#1074;&#1072;\&#1057;&#1074;&#1086;&#1076;%20&#1090;&#1077;&#1082;&#1097;&#1080;&#1081;%20&#1088;&#1077;&#1084;&#1086;&#1085;&#1090;%20-1\!&#1090;&#1077;&#1082;&#1091;&#1097;&#1080;&#1081;%20&#1088;&#1077;&#1084;&#1086;&#1085;&#1090;%20&#1089;&#1074;&#1086;&#1076;%20&#1079;&#1072;%208&#1084;&#1077;&#1089;%20%202015%20&#1054;&#1054;&#1054;%20&#1059;&#1050;%20%20&#1086;&#1090;&#1095;&#1077;&#1090;%20%20&#1078;&#1080;&#1083;&#1100;&#1094;&#1072;&#1084;%2009.03.16&#107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Selezneva\My%20Documents\Downloads\&#1090;&#1077;&#1082;&#1091;&#1097;&#1080;&#1081;%20&#1088;&#1077;&#1084;&#1086;&#1085;&#1090;%20&#1089;&#1074;&#1086;&#1076;%20%20&#1087;&#1088;&#1086;&#1074;&#1077;&#1088;&#1077;&#1085;&#1086;%20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\&#1052;&#1086;&#1080;%20&#1076;&#1086;&#1082;&#1091;&#1084;&#1077;&#1085;&#1090;&#1099;\&#1047;&#1072;&#1075;&#1088;&#1091;&#1079;&#1082;&#1080;\Downloads\&#1054;&#1090;&#1095;&#1077;&#1090;%20&#1087;&#1086;%20&#1076;&#1086;&#1084;&#1072;&#1084;%20&#1079;&#1072;%202011%20&#1075;&#1086;&#1076;%20&#1087;&#1077;&#1088;&#1077;&#1076;%20&#1078;&#1080;&#1083;&#1100;&#1094;&#1072;&#1084;&#1080;\&#1057;&#1072;&#1083;&#1100;&#1076;&#1086;%20&#1087;&#1086;%20&#1046;&#1050;&#1059;%20&#1085;&#1072;%2001.01.2012&#107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lezneva\sel$\&#1054;&#1090;&#1095;&#1077;&#1090;%20&#1087;&#1086;%20&#1076;&#1086;&#1084;&#1072;&#1084;%20&#1079;&#1072;%202011%20&#1075;&#1086;&#1076;%20&#1087;&#1077;&#1088;&#1077;&#1076;%20&#1078;&#1080;&#1083;&#1100;&#1094;&#1072;&#1084;&#1080;\&#1057;&#1072;&#1083;&#1100;&#1076;&#1086;%20&#1087;&#1086;%20&#1046;&#1050;&#1059;%20&#1085;&#1072;%2001.01.2012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ланк"/>
      <sheetName val=" Свод отчет 2014год"/>
      <sheetName val="расчет управл 25.03."/>
      <sheetName val="кв плата за 2014г по жэу"/>
      <sheetName val="отчет ИСО-2014"/>
      <sheetName val="тек.рем.- подомовой"/>
      <sheetName val="тек.обслуж"/>
      <sheetName val="ТЖХ"/>
      <sheetName val="отчет по нежилым по жэу"/>
      <sheetName val=" нежилые ОТЧЕТ2014г"/>
      <sheetName val="фин рез-т"/>
      <sheetName val="площадь 12.14 "/>
      <sheetName val=" площадь  нежилые 12.14 "/>
      <sheetName val="кв.плата 2014г"/>
    </sheetNames>
    <sheetDataSet>
      <sheetData sheetId="0" refreshError="1"/>
      <sheetData sheetId="1">
        <row r="4">
          <cell r="C4" t="str">
            <v>Всего ООО ТЖХ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ИСО 2015 - 8мес.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.12 (2)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жэу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7,133 м-н (2)"/>
      <sheetName val="127,133 м-н"/>
      <sheetName val="жэу27"/>
      <sheetName val="ст30"/>
      <sheetName val="ст28"/>
      <sheetName val="ст26_2"/>
      <sheetName val="ст24"/>
      <sheetName val="ст22_1"/>
      <sheetName val="ст20"/>
      <sheetName val="ст17"/>
      <sheetName val="ст 16"/>
      <sheetName val="стал 15"/>
      <sheetName val="128_2"/>
      <sheetName val="128_1"/>
      <sheetName val="128"/>
      <sheetName val="126_2"/>
      <sheetName val="126"/>
      <sheetName val="124"/>
      <sheetName val="122_2"/>
      <sheetName val="116_1"/>
      <sheetName val="лен 116"/>
      <sheetName val="149_2"/>
      <sheetName val="149_1"/>
      <sheetName val="149"/>
      <sheetName val="147"/>
      <sheetName val="145_5"/>
      <sheetName val="145_1"/>
      <sheetName val="145"/>
      <sheetName val="143_3"/>
      <sheetName val="143_1"/>
      <sheetName val="143 "/>
      <sheetName val="141_5"/>
      <sheetName val="141_3а"/>
      <sheetName val="141_3"/>
      <sheetName val="141_2"/>
      <sheetName val="141_1"/>
      <sheetName val="141"/>
      <sheetName val="139_2"/>
      <sheetName val="139_1"/>
      <sheetName val="к.м. 139"/>
      <sheetName val="4_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ий ремонт 2015"/>
      <sheetName val="текущ обслуж с  нач года"/>
      <sheetName val="обсл.декабрь"/>
      <sheetName val="обсл.ноябрь"/>
      <sheetName val="обсл.октябрь"/>
      <sheetName val="обсл.сентябрь"/>
      <sheetName val="обсл.август"/>
      <sheetName val="обс.июль "/>
      <sheetName val="обс.июнь"/>
      <sheetName val="обс.май"/>
      <sheetName val="обс.апрель"/>
      <sheetName val="обс.март"/>
      <sheetName val="обс.февраль"/>
      <sheetName val="обс.январь"/>
      <sheetName val="тек.рем.- подомовой (2)"/>
      <sheetName val="тек.рем.- подомовой"/>
      <sheetName val="к.м.141,3 и Сов 147,3"/>
      <sheetName val="с нач года"/>
      <sheetName val="К.М. 1413а"/>
      <sheetName val="замеры изоляции за ноябрь"/>
      <sheetName val="замеры изоляции за октябрь"/>
      <sheetName val="10.2015г  (2)"/>
      <sheetName val="снос деревьев"/>
      <sheetName val="Ленина 100"/>
      <sheetName val="нач-е за 5мес 2015г"/>
      <sheetName val="тек.рем.- подомовой за 5мес"/>
      <sheetName val="тек.рем.-гл.инжен за 5мес"/>
    </sheetNames>
    <sheetDataSet>
      <sheetData sheetId="0"/>
      <sheetData sheetId="1" refreshError="1"/>
      <sheetData sheetId="2">
        <row r="3">
          <cell r="F3">
            <v>0</v>
          </cell>
        </row>
      </sheetData>
      <sheetData sheetId="3">
        <row r="3">
          <cell r="F3">
            <v>0</v>
          </cell>
        </row>
      </sheetData>
      <sheetData sheetId="4">
        <row r="3">
          <cell r="F3">
            <v>0</v>
          </cell>
        </row>
      </sheetData>
      <sheetData sheetId="5">
        <row r="3">
          <cell r="F3">
            <v>0</v>
          </cell>
        </row>
      </sheetData>
      <sheetData sheetId="6">
        <row r="3">
          <cell r="F3">
            <v>0</v>
          </cell>
        </row>
      </sheetData>
      <sheetData sheetId="7">
        <row r="3">
          <cell r="F3">
            <v>0</v>
          </cell>
        </row>
      </sheetData>
      <sheetData sheetId="8">
        <row r="7">
          <cell r="K7">
            <v>1248.6300000000001</v>
          </cell>
        </row>
      </sheetData>
      <sheetData sheetId="9">
        <row r="7">
          <cell r="F7">
            <v>1285.3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>
        <row r="251">
          <cell r="CB251">
            <v>230484.52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ий ремонт 2014"/>
      <sheetName val="тек.рем.- подомовой"/>
      <sheetName val="с нач года"/>
      <sheetName val="обсл.декабрь"/>
      <sheetName val="обсл.ноябрь"/>
      <sheetName val="обсл.октябрь"/>
      <sheetName val="обсл.сентябрь"/>
      <sheetName val="обсл.август"/>
      <sheetName val="обс.июль "/>
      <sheetName val="обс.июнь"/>
      <sheetName val="обс.май"/>
      <sheetName val="обс.апрель"/>
      <sheetName val="обс.март"/>
      <sheetName val="обс.февраль"/>
      <sheetName val="обс.январь"/>
      <sheetName val="снос деревьев"/>
      <sheetName val="Ленина 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оо тжх"/>
    </sheetNames>
    <sheetDataSet>
      <sheetData sheetId="0">
        <row r="3">
          <cell r="A3" t="str">
            <v>№ ЖЭУ</v>
          </cell>
          <cell r="B3" t="str">
            <v>Адрес</v>
          </cell>
          <cell r="C3" t="str">
            <v>Сальдо</v>
          </cell>
        </row>
        <row r="4">
          <cell r="A4" t="str">
            <v>23</v>
          </cell>
          <cell r="B4" t="str">
            <v>ул Грязнова 42/2</v>
          </cell>
          <cell r="C4">
            <v>585089.12</v>
          </cell>
        </row>
        <row r="5">
          <cell r="A5" t="str">
            <v>23</v>
          </cell>
          <cell r="B5" t="str">
            <v>ул Грязнова 44/1</v>
          </cell>
          <cell r="C5">
            <v>908861.61</v>
          </cell>
        </row>
        <row r="6">
          <cell r="A6" t="str">
            <v>23</v>
          </cell>
          <cell r="B6" t="str">
            <v>ул Грязнова 44/3</v>
          </cell>
          <cell r="C6">
            <v>767267.67</v>
          </cell>
        </row>
        <row r="7">
          <cell r="A7" t="str">
            <v>23</v>
          </cell>
          <cell r="B7" t="str">
            <v>ул Грязнова 44/4</v>
          </cell>
          <cell r="C7">
            <v>381053.82</v>
          </cell>
        </row>
        <row r="8">
          <cell r="A8" t="str">
            <v>23</v>
          </cell>
          <cell r="B8" t="str">
            <v>пр-кт Карла Маркса 117</v>
          </cell>
          <cell r="C8">
            <v>28612.98</v>
          </cell>
        </row>
        <row r="9">
          <cell r="A9" t="str">
            <v>23</v>
          </cell>
          <cell r="B9" t="str">
            <v>пр-кт Карла Маркса 117/2</v>
          </cell>
          <cell r="C9">
            <v>136169.38</v>
          </cell>
        </row>
        <row r="10">
          <cell r="A10" t="str">
            <v>23</v>
          </cell>
          <cell r="B10" t="str">
            <v>пр-кт Карла Маркса 119</v>
          </cell>
          <cell r="C10">
            <v>2753.15</v>
          </cell>
        </row>
        <row r="11">
          <cell r="A11" t="str">
            <v>23</v>
          </cell>
          <cell r="B11" t="str">
            <v>пр-кт Карла Маркса 119/1</v>
          </cell>
          <cell r="C11">
            <v>142346.25</v>
          </cell>
        </row>
        <row r="12">
          <cell r="A12" t="str">
            <v>23</v>
          </cell>
          <cell r="B12" t="str">
            <v>пр-кт Карла Маркса 119/2</v>
          </cell>
          <cell r="C12">
            <v>198015.17</v>
          </cell>
        </row>
        <row r="13">
          <cell r="A13" t="str">
            <v>23</v>
          </cell>
          <cell r="B13" t="str">
            <v>пр-кт Карла Маркса 121</v>
          </cell>
          <cell r="C13">
            <v>145654.96</v>
          </cell>
        </row>
        <row r="14">
          <cell r="A14" t="str">
            <v>23</v>
          </cell>
          <cell r="B14" t="str">
            <v>пр-кт Карла Маркса 121/1</v>
          </cell>
          <cell r="C14">
            <v>75118.960000000006</v>
          </cell>
        </row>
        <row r="15">
          <cell r="A15" t="str">
            <v>23</v>
          </cell>
          <cell r="B15" t="str">
            <v>пр-кт Карла Маркса 121/2</v>
          </cell>
          <cell r="C15">
            <v>65793.17</v>
          </cell>
        </row>
        <row r="16">
          <cell r="A16" t="str">
            <v>23</v>
          </cell>
          <cell r="B16" t="str">
            <v>пр-кт Карла Маркса 121/3</v>
          </cell>
          <cell r="C16">
            <v>67785.929999999993</v>
          </cell>
        </row>
        <row r="17">
          <cell r="A17" t="str">
            <v>23</v>
          </cell>
          <cell r="B17" t="str">
            <v>пр-кт Карла Маркса 121/4</v>
          </cell>
          <cell r="C17">
            <v>44367.09</v>
          </cell>
        </row>
        <row r="18">
          <cell r="A18" t="str">
            <v>23</v>
          </cell>
          <cell r="B18" t="str">
            <v>пр-кт Карла Маркса 121/5</v>
          </cell>
          <cell r="C18">
            <v>301557.95</v>
          </cell>
        </row>
        <row r="19">
          <cell r="A19" t="str">
            <v>23</v>
          </cell>
          <cell r="B19" t="str">
            <v>пр-кт Карла Маркса 123</v>
          </cell>
          <cell r="C19">
            <v>60993.91</v>
          </cell>
        </row>
        <row r="20">
          <cell r="A20" t="str">
            <v>23</v>
          </cell>
          <cell r="B20" t="str">
            <v>пр-кт Ленина 91</v>
          </cell>
          <cell r="C20">
            <v>557569.53</v>
          </cell>
        </row>
        <row r="21">
          <cell r="A21" t="str">
            <v>23</v>
          </cell>
          <cell r="B21" t="str">
            <v>пр-кт Ленина 91/1</v>
          </cell>
          <cell r="C21">
            <v>942058.45</v>
          </cell>
        </row>
        <row r="22">
          <cell r="A22" t="str">
            <v>23</v>
          </cell>
          <cell r="B22" t="str">
            <v>пр-кт Ленина 93</v>
          </cell>
          <cell r="C22">
            <v>1225511.6499999999</v>
          </cell>
        </row>
        <row r="23">
          <cell r="A23" t="str">
            <v>23</v>
          </cell>
          <cell r="B23" t="str">
            <v>пр-кт Ленина 98</v>
          </cell>
          <cell r="C23">
            <v>78477.509999999995</v>
          </cell>
        </row>
        <row r="24">
          <cell r="A24" t="str">
            <v>23</v>
          </cell>
          <cell r="B24" t="str">
            <v>пр-кт Ленина 98/1</v>
          </cell>
          <cell r="C24">
            <v>410816.08</v>
          </cell>
        </row>
        <row r="25">
          <cell r="A25" t="str">
            <v>23</v>
          </cell>
          <cell r="B25" t="str">
            <v>пр-кт Ленина 98/3</v>
          </cell>
          <cell r="C25">
            <v>54905.25</v>
          </cell>
        </row>
        <row r="26">
          <cell r="A26" t="str">
            <v>23</v>
          </cell>
          <cell r="B26" t="str">
            <v>пр-кт Ленина 98/4</v>
          </cell>
          <cell r="C26">
            <v>43291.78</v>
          </cell>
        </row>
        <row r="27">
          <cell r="A27" t="str">
            <v>23</v>
          </cell>
          <cell r="B27" t="str">
            <v>пр-кт Ленина 100</v>
          </cell>
          <cell r="C27">
            <v>104462.23</v>
          </cell>
        </row>
        <row r="28">
          <cell r="A28" t="str">
            <v>23</v>
          </cell>
          <cell r="B28" t="str">
            <v>пр-кт Ленина 102</v>
          </cell>
          <cell r="C28">
            <v>140182.88</v>
          </cell>
        </row>
        <row r="29">
          <cell r="A29" t="str">
            <v>23</v>
          </cell>
          <cell r="B29" t="str">
            <v>пр-кт Ленина 104</v>
          </cell>
          <cell r="C29">
            <v>33780.050000000003</v>
          </cell>
        </row>
        <row r="30">
          <cell r="A30" t="str">
            <v>23</v>
          </cell>
          <cell r="B30" t="str">
            <v>пр-кт Ленина 106</v>
          </cell>
          <cell r="C30">
            <v>129335.99</v>
          </cell>
        </row>
        <row r="31">
          <cell r="A31" t="str">
            <v>23</v>
          </cell>
          <cell r="B31" t="str">
            <v>пр-кт Ленина 106/1</v>
          </cell>
          <cell r="C31">
            <v>118433.74</v>
          </cell>
        </row>
        <row r="32">
          <cell r="A32" t="str">
            <v>23</v>
          </cell>
          <cell r="B32" t="str">
            <v>пр-кт Ленина 108</v>
          </cell>
          <cell r="C32">
            <v>138230.26999999999</v>
          </cell>
        </row>
        <row r="33">
          <cell r="A33" t="str">
            <v>23</v>
          </cell>
          <cell r="B33" t="str">
            <v>ул Советской Армии 27</v>
          </cell>
          <cell r="C33">
            <v>51350.94</v>
          </cell>
        </row>
        <row r="34">
          <cell r="A34" t="str">
            <v>23</v>
          </cell>
          <cell r="B34" t="str">
            <v>ул Советской Армии 29</v>
          </cell>
          <cell r="C34">
            <v>32471.25</v>
          </cell>
        </row>
        <row r="35">
          <cell r="A35" t="str">
            <v>23</v>
          </cell>
          <cell r="B35" t="str">
            <v>ул Советской Армии 33</v>
          </cell>
          <cell r="C35">
            <v>159913.13</v>
          </cell>
        </row>
        <row r="36">
          <cell r="A36" t="str">
            <v>23</v>
          </cell>
          <cell r="B36" t="str">
            <v>ул Советской Армии 33/1</v>
          </cell>
          <cell r="C36">
            <v>287171.32</v>
          </cell>
        </row>
        <row r="37">
          <cell r="A37" t="str">
            <v>23</v>
          </cell>
          <cell r="B37" t="str">
            <v>ул Советской Армии 35</v>
          </cell>
          <cell r="C37">
            <v>86234.53</v>
          </cell>
        </row>
        <row r="38">
          <cell r="A38" t="str">
            <v>23</v>
          </cell>
          <cell r="B38" t="str">
            <v>ул Советской Армии 37</v>
          </cell>
          <cell r="C38">
            <v>152321.18</v>
          </cell>
        </row>
        <row r="39">
          <cell r="A39" t="str">
            <v>23</v>
          </cell>
          <cell r="B39" t="str">
            <v>ул Советской Армии 37/1</v>
          </cell>
          <cell r="C39">
            <v>336783.66</v>
          </cell>
        </row>
        <row r="40">
          <cell r="A40" t="str">
            <v>23</v>
          </cell>
          <cell r="B40" t="str">
            <v>ул Советской Армии 39</v>
          </cell>
          <cell r="C40">
            <v>116658.19</v>
          </cell>
        </row>
        <row r="41">
          <cell r="A41" t="str">
            <v>23</v>
          </cell>
          <cell r="B41" t="str">
            <v>ул Советской Армии 41</v>
          </cell>
          <cell r="C41">
            <v>123686.56</v>
          </cell>
        </row>
        <row r="42">
          <cell r="A42" t="str">
            <v>23</v>
          </cell>
          <cell r="B42" t="str">
            <v>ул Советской Армии 43</v>
          </cell>
          <cell r="C42">
            <v>261894.04</v>
          </cell>
        </row>
        <row r="43">
          <cell r="A43" t="str">
            <v>23</v>
          </cell>
          <cell r="B43" t="str">
            <v>ул Советской Армии 43/1</v>
          </cell>
          <cell r="C43">
            <v>70643.850000000006</v>
          </cell>
        </row>
        <row r="44">
          <cell r="A44" t="str">
            <v>23</v>
          </cell>
          <cell r="B44" t="str">
            <v>ул Советской Армии 47</v>
          </cell>
          <cell r="C44">
            <v>134169.01</v>
          </cell>
        </row>
        <row r="45">
          <cell r="A45" t="str">
            <v>23</v>
          </cell>
          <cell r="B45" t="str">
            <v>ул Советской Армии 49</v>
          </cell>
          <cell r="C45">
            <v>286432.96000000002</v>
          </cell>
        </row>
        <row r="46">
          <cell r="A46" t="str">
            <v>23</v>
          </cell>
          <cell r="B46" t="str">
            <v>ул Советской Армии 51</v>
          </cell>
          <cell r="C46">
            <v>635020.28</v>
          </cell>
        </row>
        <row r="47">
          <cell r="A47" t="str">
            <v>23</v>
          </cell>
          <cell r="B47" t="str">
            <v>ул Советской Армии 51/А</v>
          </cell>
          <cell r="C47">
            <v>56655.56</v>
          </cell>
        </row>
        <row r="48">
          <cell r="B48" t="str">
            <v>Итого по ЖЭУ № 23</v>
          </cell>
          <cell r="C48">
            <v>10679902.989999998</v>
          </cell>
        </row>
        <row r="50">
          <cell r="A50" t="str">
            <v>24</v>
          </cell>
          <cell r="B50" t="str">
            <v>ул Грязнова 30</v>
          </cell>
          <cell r="C50">
            <v>221653.95</v>
          </cell>
        </row>
        <row r="51">
          <cell r="A51" t="str">
            <v>24</v>
          </cell>
          <cell r="B51" t="str">
            <v>пр-кт Карла Маркса 109</v>
          </cell>
          <cell r="C51">
            <v>177749.17</v>
          </cell>
        </row>
        <row r="52">
          <cell r="A52" t="str">
            <v>24</v>
          </cell>
          <cell r="B52" t="str">
            <v>пр-кт Карла Маркса 111</v>
          </cell>
          <cell r="C52">
            <v>156431.28</v>
          </cell>
        </row>
        <row r="53">
          <cell r="A53" t="str">
            <v>24</v>
          </cell>
          <cell r="B53" t="str">
            <v>пр-кт Карла Маркса 113</v>
          </cell>
          <cell r="C53">
            <v>105107.08</v>
          </cell>
        </row>
        <row r="54">
          <cell r="A54" t="str">
            <v>24</v>
          </cell>
          <cell r="B54" t="str">
            <v>пр-кт Карла Маркса 115</v>
          </cell>
          <cell r="C54">
            <v>87280.49</v>
          </cell>
        </row>
        <row r="55">
          <cell r="A55" t="str">
            <v>24</v>
          </cell>
          <cell r="B55" t="str">
            <v>пр-кт Карла Маркса 115/1</v>
          </cell>
          <cell r="C55">
            <v>200813.84</v>
          </cell>
        </row>
        <row r="56">
          <cell r="A56" t="str">
            <v>24</v>
          </cell>
          <cell r="B56" t="str">
            <v>пр-кт Карла Маркса 115/2</v>
          </cell>
          <cell r="C56">
            <v>111322.21</v>
          </cell>
        </row>
        <row r="57">
          <cell r="A57" t="str">
            <v>24</v>
          </cell>
          <cell r="B57" t="str">
            <v>пр-кт Карла Маркса 115/4</v>
          </cell>
          <cell r="C57">
            <v>269799.34999999998</v>
          </cell>
        </row>
        <row r="58">
          <cell r="A58" t="str">
            <v>24</v>
          </cell>
          <cell r="B58" t="str">
            <v>пр-кт Карла Маркса 115/5</v>
          </cell>
          <cell r="C58">
            <v>225280.05</v>
          </cell>
        </row>
        <row r="59">
          <cell r="A59" t="str">
            <v>24</v>
          </cell>
          <cell r="B59" t="str">
            <v>пр-кт Карла Маркса 117/3</v>
          </cell>
          <cell r="C59">
            <v>68407.67</v>
          </cell>
        </row>
        <row r="60">
          <cell r="A60" t="str">
            <v>24</v>
          </cell>
          <cell r="B60" t="str">
            <v>пр-кт Карла Маркса 136</v>
          </cell>
          <cell r="C60">
            <v>66169.72</v>
          </cell>
        </row>
        <row r="61">
          <cell r="A61" t="str">
            <v>24</v>
          </cell>
          <cell r="B61" t="str">
            <v>пр-кт Карла Маркса 136/1</v>
          </cell>
          <cell r="C61">
            <v>29987.3</v>
          </cell>
        </row>
        <row r="62">
          <cell r="A62" t="str">
            <v>24</v>
          </cell>
          <cell r="B62" t="str">
            <v>пр-кт Карла Маркса 136/2</v>
          </cell>
          <cell r="C62">
            <v>20639.990000000002</v>
          </cell>
        </row>
        <row r="63">
          <cell r="A63" t="str">
            <v>24</v>
          </cell>
          <cell r="B63" t="str">
            <v>пр-кт Карла Маркса 138</v>
          </cell>
          <cell r="C63">
            <v>92369.81</v>
          </cell>
        </row>
        <row r="64">
          <cell r="A64" t="str">
            <v>24</v>
          </cell>
          <cell r="B64" t="str">
            <v>пр-кт Карла Маркса 138/1</v>
          </cell>
          <cell r="C64">
            <v>26904.13</v>
          </cell>
        </row>
        <row r="65">
          <cell r="A65" t="str">
            <v>24</v>
          </cell>
          <cell r="B65" t="str">
            <v>пр-кт Карла Маркса 138/2</v>
          </cell>
          <cell r="C65">
            <v>142216.26999999999</v>
          </cell>
        </row>
        <row r="66">
          <cell r="A66" t="str">
            <v>24</v>
          </cell>
          <cell r="B66" t="str">
            <v>пр-кт Карла Маркса 142</v>
          </cell>
          <cell r="C66">
            <v>64648.07</v>
          </cell>
        </row>
        <row r="67">
          <cell r="A67" t="str">
            <v>24</v>
          </cell>
          <cell r="B67" t="str">
            <v>пр-кт Карла Маркса 144</v>
          </cell>
          <cell r="C67">
            <v>195355.57</v>
          </cell>
        </row>
        <row r="68">
          <cell r="A68" t="str">
            <v>24</v>
          </cell>
          <cell r="B68" t="str">
            <v>пр-кт Карла Маркса 146</v>
          </cell>
          <cell r="C68">
            <v>58533.87</v>
          </cell>
        </row>
        <row r="69">
          <cell r="A69" t="str">
            <v>24</v>
          </cell>
          <cell r="B69" t="str">
            <v>пр-кт Карла Маркса 148</v>
          </cell>
          <cell r="C69">
            <v>121014.22</v>
          </cell>
        </row>
        <row r="70">
          <cell r="A70" t="str">
            <v>24</v>
          </cell>
          <cell r="B70" t="str">
            <v>пр-кт Карла Маркса 148/1</v>
          </cell>
          <cell r="C70">
            <v>5871.04</v>
          </cell>
        </row>
        <row r="71">
          <cell r="A71" t="str">
            <v>24</v>
          </cell>
          <cell r="B71" t="str">
            <v>пр-кт Карла Маркса 148/2</v>
          </cell>
          <cell r="C71">
            <v>89731.75</v>
          </cell>
        </row>
        <row r="72">
          <cell r="A72" t="str">
            <v>24</v>
          </cell>
          <cell r="B72" t="str">
            <v>пр-кт Карла Маркса 152</v>
          </cell>
          <cell r="C72">
            <v>100654.3</v>
          </cell>
        </row>
        <row r="73">
          <cell r="A73" t="str">
            <v>24</v>
          </cell>
          <cell r="B73" t="str">
            <v>пр-кт Карла Маркса 154</v>
          </cell>
          <cell r="C73">
            <v>64280.800000000003</v>
          </cell>
        </row>
        <row r="74">
          <cell r="A74" t="str">
            <v>24</v>
          </cell>
          <cell r="B74" t="str">
            <v>пр-кт Карла Маркса 156</v>
          </cell>
          <cell r="C74">
            <v>71446.98</v>
          </cell>
        </row>
        <row r="75">
          <cell r="A75" t="str">
            <v>24</v>
          </cell>
          <cell r="B75" t="str">
            <v>ул Советской Армии 15</v>
          </cell>
          <cell r="C75">
            <v>98314.51</v>
          </cell>
        </row>
        <row r="76">
          <cell r="A76" t="str">
            <v>24</v>
          </cell>
          <cell r="B76" t="str">
            <v>ул Советской Армии 17</v>
          </cell>
          <cell r="C76">
            <v>155508.6</v>
          </cell>
        </row>
        <row r="77">
          <cell r="A77" t="str">
            <v>24</v>
          </cell>
          <cell r="B77" t="str">
            <v>ул Суворова 125</v>
          </cell>
          <cell r="C77">
            <v>25019.11</v>
          </cell>
        </row>
        <row r="78">
          <cell r="A78" t="str">
            <v>24</v>
          </cell>
          <cell r="B78" t="str">
            <v>ул Суворова 127</v>
          </cell>
          <cell r="C78">
            <v>178133.79</v>
          </cell>
        </row>
        <row r="79">
          <cell r="A79" t="str">
            <v>24</v>
          </cell>
          <cell r="B79" t="str">
            <v>ул Суворова 129</v>
          </cell>
          <cell r="C79">
            <v>26945.01</v>
          </cell>
        </row>
        <row r="80">
          <cell r="A80" t="str">
            <v>24</v>
          </cell>
          <cell r="B80" t="str">
            <v>ул Суворова 131</v>
          </cell>
          <cell r="C80">
            <v>164480.76999999999</v>
          </cell>
        </row>
        <row r="81">
          <cell r="A81" t="str">
            <v>24</v>
          </cell>
          <cell r="B81" t="str">
            <v>ул Суворова 133</v>
          </cell>
          <cell r="C81">
            <v>181032.92</v>
          </cell>
        </row>
        <row r="82">
          <cell r="A82" t="str">
            <v>24</v>
          </cell>
          <cell r="B82" t="str">
            <v>ул Суворова 133/1</v>
          </cell>
          <cell r="C82">
            <v>98923.49</v>
          </cell>
        </row>
        <row r="83">
          <cell r="A83" t="str">
            <v>24</v>
          </cell>
          <cell r="B83" t="str">
            <v>ул Суворова 133/2</v>
          </cell>
          <cell r="C83">
            <v>115108.07</v>
          </cell>
        </row>
        <row r="84">
          <cell r="A84" t="str">
            <v>24</v>
          </cell>
          <cell r="B84" t="str">
            <v>ул Суворова 133/3</v>
          </cell>
          <cell r="C84">
            <v>46986.55</v>
          </cell>
        </row>
        <row r="85">
          <cell r="A85" t="str">
            <v>24</v>
          </cell>
          <cell r="B85" t="str">
            <v>ул Суворова 133/4</v>
          </cell>
          <cell r="C85">
            <v>63388.63</v>
          </cell>
        </row>
        <row r="86">
          <cell r="A86" t="str">
            <v>24</v>
          </cell>
          <cell r="B86" t="str">
            <v>ул Суворова 137</v>
          </cell>
          <cell r="C86">
            <v>78524.17</v>
          </cell>
        </row>
        <row r="87">
          <cell r="A87" t="str">
            <v>24</v>
          </cell>
          <cell r="B87" t="str">
            <v>ул Суворова 137/1</v>
          </cell>
          <cell r="C87">
            <v>122061.59</v>
          </cell>
        </row>
        <row r="88">
          <cell r="A88" t="str">
            <v>24</v>
          </cell>
          <cell r="B88" t="str">
            <v>ул Суворова 139</v>
          </cell>
          <cell r="C88">
            <v>150842.76999999999</v>
          </cell>
        </row>
        <row r="89">
          <cell r="B89" t="str">
            <v>Итого по ЖЭУ № 24</v>
          </cell>
          <cell r="C89">
            <v>4278938.8899999987</v>
          </cell>
        </row>
        <row r="91">
          <cell r="A91" t="str">
            <v>25</v>
          </cell>
          <cell r="B91" t="str">
            <v>ул Грязнова 2</v>
          </cell>
          <cell r="C91">
            <v>92938.07</v>
          </cell>
        </row>
        <row r="92">
          <cell r="A92" t="str">
            <v>25</v>
          </cell>
          <cell r="B92" t="str">
            <v>ул Грязнова 4</v>
          </cell>
          <cell r="C92">
            <v>108057.28</v>
          </cell>
        </row>
        <row r="93">
          <cell r="A93" t="str">
            <v>25</v>
          </cell>
          <cell r="B93" t="str">
            <v>ул Грязнова 6</v>
          </cell>
          <cell r="C93">
            <v>99548.26</v>
          </cell>
        </row>
        <row r="94">
          <cell r="A94" t="str">
            <v>25</v>
          </cell>
          <cell r="B94" t="str">
            <v>ул Грязнова 8</v>
          </cell>
          <cell r="C94">
            <v>229714.76</v>
          </cell>
        </row>
        <row r="95">
          <cell r="A95" t="str">
            <v>25</v>
          </cell>
          <cell r="B95" t="str">
            <v>ул Грязнова 10</v>
          </cell>
          <cell r="C95">
            <v>202334.22</v>
          </cell>
        </row>
        <row r="96">
          <cell r="A96" t="str">
            <v>25</v>
          </cell>
          <cell r="B96" t="str">
            <v>ул Грязнова 14/1</v>
          </cell>
          <cell r="C96">
            <v>159367.12</v>
          </cell>
        </row>
        <row r="97">
          <cell r="A97" t="str">
            <v>25</v>
          </cell>
          <cell r="B97" t="str">
            <v>ул Грязнова 16</v>
          </cell>
          <cell r="C97">
            <v>215569.09</v>
          </cell>
        </row>
        <row r="98">
          <cell r="A98" t="str">
            <v>25</v>
          </cell>
          <cell r="B98" t="str">
            <v>ул Грязнова 18</v>
          </cell>
          <cell r="C98">
            <v>94283.57</v>
          </cell>
        </row>
        <row r="99">
          <cell r="A99" t="str">
            <v>25</v>
          </cell>
          <cell r="B99" t="str">
            <v>ул Грязнова 20</v>
          </cell>
          <cell r="C99">
            <v>35358.839999999997</v>
          </cell>
        </row>
        <row r="100">
          <cell r="A100" t="str">
            <v>25</v>
          </cell>
          <cell r="B100" t="str">
            <v>ул Санаторная 13</v>
          </cell>
          <cell r="C100">
            <v>211516.21</v>
          </cell>
        </row>
        <row r="101">
          <cell r="A101" t="str">
            <v>25</v>
          </cell>
          <cell r="B101" t="str">
            <v>ул Санаторная 15</v>
          </cell>
          <cell r="C101">
            <v>263573.31</v>
          </cell>
        </row>
        <row r="102">
          <cell r="A102" t="str">
            <v>25</v>
          </cell>
          <cell r="B102" t="str">
            <v>ул Санаторная 17</v>
          </cell>
          <cell r="C102">
            <v>135777.78</v>
          </cell>
        </row>
        <row r="103">
          <cell r="A103" t="str">
            <v>25</v>
          </cell>
          <cell r="B103" t="str">
            <v>ул Советская 141</v>
          </cell>
          <cell r="C103">
            <v>60385.41</v>
          </cell>
        </row>
        <row r="104">
          <cell r="A104" t="str">
            <v>25</v>
          </cell>
          <cell r="B104" t="str">
            <v>ул Советская 143</v>
          </cell>
          <cell r="C104">
            <v>298051.07</v>
          </cell>
        </row>
        <row r="105">
          <cell r="A105" t="str">
            <v>25</v>
          </cell>
          <cell r="B105" t="str">
            <v>ул Советская 143/1</v>
          </cell>
          <cell r="C105">
            <v>244109.32</v>
          </cell>
        </row>
        <row r="106">
          <cell r="A106" t="str">
            <v>25</v>
          </cell>
          <cell r="B106" t="str">
            <v>ул Советская 143/2</v>
          </cell>
          <cell r="C106">
            <v>279265.98</v>
          </cell>
        </row>
        <row r="107">
          <cell r="A107" t="str">
            <v>25</v>
          </cell>
          <cell r="B107" t="str">
            <v>ул Советская 143/3</v>
          </cell>
          <cell r="C107">
            <v>60425.03</v>
          </cell>
        </row>
        <row r="108">
          <cell r="A108" t="str">
            <v>25</v>
          </cell>
          <cell r="B108" t="str">
            <v>ул Советская 145</v>
          </cell>
          <cell r="C108">
            <v>226036.33</v>
          </cell>
        </row>
        <row r="109">
          <cell r="A109" t="str">
            <v>25</v>
          </cell>
          <cell r="B109" t="str">
            <v>ул Советская 145/1</v>
          </cell>
          <cell r="C109">
            <v>163040.54</v>
          </cell>
        </row>
        <row r="110">
          <cell r="A110" t="str">
            <v>25</v>
          </cell>
          <cell r="B110" t="str">
            <v>ул Советская 145/2</v>
          </cell>
          <cell r="C110">
            <v>237312.82</v>
          </cell>
        </row>
        <row r="111">
          <cell r="A111" t="str">
            <v>25</v>
          </cell>
          <cell r="B111" t="str">
            <v>ул Советская 147</v>
          </cell>
          <cell r="C111">
            <v>368890.15</v>
          </cell>
        </row>
        <row r="112">
          <cell r="A112" t="str">
            <v>25</v>
          </cell>
          <cell r="B112" t="str">
            <v>ул Советская 147/1</v>
          </cell>
          <cell r="C112">
            <v>84979.95</v>
          </cell>
        </row>
        <row r="113">
          <cell r="A113" t="str">
            <v>25</v>
          </cell>
          <cell r="B113" t="str">
            <v>ул Советская 147/2</v>
          </cell>
          <cell r="C113">
            <v>123253.74</v>
          </cell>
        </row>
        <row r="114">
          <cell r="A114" t="str">
            <v>25</v>
          </cell>
          <cell r="B114" t="str">
            <v>ул Советская 147/3</v>
          </cell>
          <cell r="C114">
            <v>135501.41</v>
          </cell>
        </row>
        <row r="115">
          <cell r="A115" t="str">
            <v>25</v>
          </cell>
          <cell r="B115" t="str">
            <v>ул Советская 147/5</v>
          </cell>
          <cell r="C115">
            <v>83859.23</v>
          </cell>
        </row>
        <row r="116">
          <cell r="A116" t="str">
            <v>25</v>
          </cell>
          <cell r="B116" t="str">
            <v>ул Советская 149</v>
          </cell>
          <cell r="C116">
            <v>168167.27</v>
          </cell>
        </row>
        <row r="117">
          <cell r="A117" t="str">
            <v>25</v>
          </cell>
          <cell r="B117" t="str">
            <v>пер Советский 3</v>
          </cell>
          <cell r="C117">
            <v>106508.22</v>
          </cell>
        </row>
        <row r="118">
          <cell r="A118" t="str">
            <v>25</v>
          </cell>
          <cell r="B118" t="str">
            <v>пер Советский 5</v>
          </cell>
          <cell r="C118">
            <v>130313.73</v>
          </cell>
        </row>
        <row r="119">
          <cell r="A119" t="str">
            <v>25</v>
          </cell>
          <cell r="B119" t="str">
            <v>пер Советский 7</v>
          </cell>
          <cell r="C119">
            <v>51244.07</v>
          </cell>
        </row>
        <row r="120">
          <cell r="A120" t="str">
            <v>25</v>
          </cell>
          <cell r="B120" t="str">
            <v>пер Советский 9</v>
          </cell>
          <cell r="C120">
            <v>105989.28</v>
          </cell>
        </row>
        <row r="121">
          <cell r="A121" t="str">
            <v>25</v>
          </cell>
          <cell r="B121" t="str">
            <v>ул Суворова 126</v>
          </cell>
          <cell r="C121">
            <v>326446.43</v>
          </cell>
        </row>
        <row r="122">
          <cell r="A122" t="str">
            <v>25</v>
          </cell>
          <cell r="B122" t="str">
            <v>ул Суворова 126/1</v>
          </cell>
          <cell r="C122">
            <v>88745.66</v>
          </cell>
        </row>
        <row r="123">
          <cell r="A123" t="str">
            <v>25</v>
          </cell>
          <cell r="B123" t="str">
            <v>ул Суворова 128</v>
          </cell>
          <cell r="C123">
            <v>88373.52</v>
          </cell>
        </row>
        <row r="124">
          <cell r="A124" t="str">
            <v>25</v>
          </cell>
          <cell r="B124" t="str">
            <v>ул Суворова 128/1</v>
          </cell>
          <cell r="C124">
            <v>270759.13</v>
          </cell>
        </row>
        <row r="125">
          <cell r="A125" t="str">
            <v>25</v>
          </cell>
          <cell r="B125" t="str">
            <v>ул Суворова 130</v>
          </cell>
          <cell r="C125">
            <v>297522.59999999998</v>
          </cell>
        </row>
        <row r="126">
          <cell r="A126" t="str">
            <v>25</v>
          </cell>
          <cell r="B126" t="str">
            <v>ул Суворова 132</v>
          </cell>
          <cell r="C126">
            <v>121112.46</v>
          </cell>
        </row>
        <row r="127">
          <cell r="A127" t="str">
            <v>25</v>
          </cell>
          <cell r="B127" t="str">
            <v>ул Суворова 132/1</v>
          </cell>
          <cell r="C127">
            <v>341254.6</v>
          </cell>
        </row>
        <row r="128">
          <cell r="A128" t="str">
            <v>25</v>
          </cell>
          <cell r="B128" t="str">
            <v>ул Суворова 132/2</v>
          </cell>
          <cell r="C128">
            <v>47564.72</v>
          </cell>
        </row>
        <row r="129">
          <cell r="A129" t="str">
            <v>25</v>
          </cell>
          <cell r="B129" t="str">
            <v>ул Суворова 132/3</v>
          </cell>
          <cell r="C129">
            <v>95171.03</v>
          </cell>
        </row>
        <row r="130">
          <cell r="B130" t="str">
            <v>Итого по ЖЭУ № 25</v>
          </cell>
          <cell r="C130">
            <v>6452322.209999999</v>
          </cell>
        </row>
        <row r="132">
          <cell r="A132" t="str">
            <v>26</v>
          </cell>
          <cell r="B132" t="str">
            <v>ул Советская 153</v>
          </cell>
          <cell r="C132">
            <v>211894.96</v>
          </cell>
        </row>
        <row r="133">
          <cell r="A133" t="str">
            <v>26</v>
          </cell>
          <cell r="B133" t="str">
            <v>ул Советская 155</v>
          </cell>
          <cell r="C133">
            <v>92814.61</v>
          </cell>
        </row>
        <row r="134">
          <cell r="A134" t="str">
            <v>26</v>
          </cell>
          <cell r="B134" t="str">
            <v>ул Советская 155/1</v>
          </cell>
          <cell r="C134">
            <v>25034.78</v>
          </cell>
        </row>
        <row r="135">
          <cell r="A135" t="str">
            <v>26</v>
          </cell>
          <cell r="B135" t="str">
            <v>ул Советская 155/2</v>
          </cell>
          <cell r="C135">
            <v>208464.06</v>
          </cell>
        </row>
        <row r="136">
          <cell r="A136" t="str">
            <v>26</v>
          </cell>
          <cell r="B136" t="str">
            <v>ул Советская 155/3</v>
          </cell>
          <cell r="C136">
            <v>58446.26</v>
          </cell>
        </row>
        <row r="137">
          <cell r="A137" t="str">
            <v>26</v>
          </cell>
          <cell r="B137" t="str">
            <v>ул Советская 157</v>
          </cell>
          <cell r="C137">
            <v>93221.84</v>
          </cell>
        </row>
        <row r="138">
          <cell r="A138" t="str">
            <v>26</v>
          </cell>
          <cell r="B138" t="str">
            <v>ул Советская 159</v>
          </cell>
          <cell r="C138">
            <v>140207.16</v>
          </cell>
        </row>
        <row r="139">
          <cell r="A139" t="str">
            <v>26</v>
          </cell>
          <cell r="B139" t="str">
            <v>ул Советская 159/1</v>
          </cell>
          <cell r="C139">
            <v>433366.11</v>
          </cell>
        </row>
        <row r="140">
          <cell r="A140" t="str">
            <v>26</v>
          </cell>
          <cell r="B140" t="str">
            <v>ул Советская 159/2</v>
          </cell>
          <cell r="C140">
            <v>200718.26</v>
          </cell>
        </row>
        <row r="141">
          <cell r="A141" t="str">
            <v>26</v>
          </cell>
          <cell r="B141" t="str">
            <v>пер Советский 2</v>
          </cell>
          <cell r="C141">
            <v>147905.79999999999</v>
          </cell>
        </row>
        <row r="142">
          <cell r="A142" t="str">
            <v>26</v>
          </cell>
          <cell r="B142" t="str">
            <v>пер Советский 4</v>
          </cell>
          <cell r="C142">
            <v>107333.01</v>
          </cell>
        </row>
        <row r="143">
          <cell r="A143" t="str">
            <v>26</v>
          </cell>
          <cell r="B143" t="str">
            <v>пер Советский 6</v>
          </cell>
          <cell r="C143">
            <v>117657.95</v>
          </cell>
        </row>
        <row r="144">
          <cell r="A144" t="str">
            <v>26</v>
          </cell>
          <cell r="B144" t="str">
            <v>пер Советский 8</v>
          </cell>
          <cell r="C144">
            <v>40327.800000000003</v>
          </cell>
        </row>
        <row r="145">
          <cell r="A145" t="str">
            <v>26</v>
          </cell>
          <cell r="B145" t="str">
            <v>пер Советский 10</v>
          </cell>
          <cell r="C145">
            <v>91406.81</v>
          </cell>
        </row>
        <row r="146">
          <cell r="A146" t="str">
            <v>26</v>
          </cell>
          <cell r="B146" t="str">
            <v>пер Советский 10/1</v>
          </cell>
          <cell r="C146">
            <v>180349.03</v>
          </cell>
        </row>
        <row r="147">
          <cell r="A147" t="str">
            <v>26</v>
          </cell>
          <cell r="B147" t="str">
            <v>пер Советский 12/1</v>
          </cell>
          <cell r="C147">
            <v>26837.21</v>
          </cell>
        </row>
        <row r="148">
          <cell r="A148" t="str">
            <v>26</v>
          </cell>
          <cell r="B148" t="str">
            <v>пер Советский 14</v>
          </cell>
          <cell r="C148">
            <v>112384.51</v>
          </cell>
        </row>
        <row r="149">
          <cell r="A149" t="str">
            <v>26</v>
          </cell>
          <cell r="B149" t="str">
            <v>пер Советский 14/1</v>
          </cell>
          <cell r="C149">
            <v>75199.789999999994</v>
          </cell>
        </row>
        <row r="150">
          <cell r="A150" t="str">
            <v>26</v>
          </cell>
          <cell r="B150" t="str">
            <v>ул Советской Армии 1</v>
          </cell>
          <cell r="C150">
            <v>208318.29</v>
          </cell>
        </row>
        <row r="151">
          <cell r="A151" t="str">
            <v>26</v>
          </cell>
          <cell r="B151" t="str">
            <v>ул Советской Армии 3/1</v>
          </cell>
          <cell r="C151">
            <v>225307.14</v>
          </cell>
        </row>
        <row r="152">
          <cell r="A152" t="str">
            <v>26</v>
          </cell>
          <cell r="B152" t="str">
            <v>ул Советской Армии 3/2</v>
          </cell>
          <cell r="C152">
            <v>126802.52</v>
          </cell>
        </row>
        <row r="153">
          <cell r="A153" t="str">
            <v>26</v>
          </cell>
          <cell r="B153" t="str">
            <v>ул Советской Армии 5</v>
          </cell>
          <cell r="C153">
            <v>64138.43</v>
          </cell>
        </row>
        <row r="154">
          <cell r="A154" t="str">
            <v>26</v>
          </cell>
          <cell r="B154" t="str">
            <v>ул Советской Армии 7</v>
          </cell>
          <cell r="C154">
            <v>173419.47</v>
          </cell>
        </row>
        <row r="155">
          <cell r="A155" t="str">
            <v>26</v>
          </cell>
          <cell r="B155" t="str">
            <v>ул Советской Армии 9</v>
          </cell>
          <cell r="C155">
            <v>195543.31</v>
          </cell>
        </row>
        <row r="156">
          <cell r="A156" t="str">
            <v>26</v>
          </cell>
          <cell r="B156" t="str">
            <v>ул Суворова 125/3</v>
          </cell>
          <cell r="C156">
            <v>95860.11</v>
          </cell>
        </row>
        <row r="157">
          <cell r="A157" t="str">
            <v>26</v>
          </cell>
          <cell r="B157" t="str">
            <v>ул Суворова 125/4</v>
          </cell>
          <cell r="C157">
            <v>26956.93</v>
          </cell>
        </row>
        <row r="158">
          <cell r="A158" t="str">
            <v>26</v>
          </cell>
          <cell r="B158" t="str">
            <v>ул Суворова 134</v>
          </cell>
          <cell r="C158">
            <v>120156.62</v>
          </cell>
        </row>
        <row r="159">
          <cell r="A159" t="str">
            <v>26</v>
          </cell>
          <cell r="B159" t="str">
            <v>ул Суворова 134/А</v>
          </cell>
          <cell r="C159">
            <v>126420.37</v>
          </cell>
        </row>
        <row r="160">
          <cell r="A160" t="str">
            <v>26</v>
          </cell>
          <cell r="B160" t="str">
            <v>ул Суворова 136</v>
          </cell>
          <cell r="C160">
            <v>-5306.64</v>
          </cell>
        </row>
        <row r="161">
          <cell r="A161" t="str">
            <v>26</v>
          </cell>
          <cell r="B161" t="str">
            <v>ул Суворова 136/1</v>
          </cell>
          <cell r="C161">
            <v>186473.8</v>
          </cell>
        </row>
        <row r="162">
          <cell r="A162" t="str">
            <v>26</v>
          </cell>
          <cell r="B162" t="str">
            <v>ул Суворова 136/2</v>
          </cell>
          <cell r="C162">
            <v>51025.7</v>
          </cell>
        </row>
        <row r="163">
          <cell r="A163" t="str">
            <v>26</v>
          </cell>
          <cell r="B163" t="str">
            <v>ул Суворова 136/3</v>
          </cell>
          <cell r="C163">
            <v>103751.01</v>
          </cell>
        </row>
        <row r="164">
          <cell r="A164" t="str">
            <v>26</v>
          </cell>
          <cell r="B164" t="str">
            <v>ул Суворова 138</v>
          </cell>
          <cell r="C164">
            <v>128953.27</v>
          </cell>
        </row>
        <row r="165">
          <cell r="A165" t="str">
            <v>26</v>
          </cell>
          <cell r="B165" t="str">
            <v>ул Суворова 138/2</v>
          </cell>
          <cell r="C165">
            <v>69653.679999999993</v>
          </cell>
        </row>
        <row r="166">
          <cell r="A166" t="str">
            <v>26</v>
          </cell>
          <cell r="B166" t="str">
            <v>ул Суворова 140</v>
          </cell>
          <cell r="C166">
            <v>110217.64</v>
          </cell>
        </row>
        <row r="167">
          <cell r="A167" t="str">
            <v>26</v>
          </cell>
          <cell r="B167" t="str">
            <v>ул Суворова 142</v>
          </cell>
          <cell r="C167">
            <v>326122.69</v>
          </cell>
        </row>
        <row r="168">
          <cell r="A168" t="str">
            <v>26</v>
          </cell>
          <cell r="B168" t="str">
            <v>ул Суворова 144</v>
          </cell>
          <cell r="C168">
            <v>65981.34</v>
          </cell>
        </row>
        <row r="169">
          <cell r="A169" t="str">
            <v>26</v>
          </cell>
          <cell r="B169" t="str">
            <v>ул Суворова 146</v>
          </cell>
          <cell r="C169">
            <v>53360.55</v>
          </cell>
        </row>
        <row r="170">
          <cell r="B170" t="str">
            <v>Итого по ЖЭУ № 26</v>
          </cell>
          <cell r="C170">
            <v>4816726.18</v>
          </cell>
        </row>
        <row r="172">
          <cell r="A172" t="str">
            <v>27</v>
          </cell>
          <cell r="B172" t="str">
            <v>ул Завенягина 4/2</v>
          </cell>
          <cell r="C172">
            <v>317568.65999999997</v>
          </cell>
        </row>
        <row r="173">
          <cell r="A173" t="str">
            <v>27</v>
          </cell>
          <cell r="B173" t="str">
            <v>пр-кт Карла Маркса 139</v>
          </cell>
          <cell r="C173">
            <v>106585.78</v>
          </cell>
        </row>
        <row r="174">
          <cell r="A174" t="str">
            <v>27</v>
          </cell>
          <cell r="B174" t="str">
            <v>пр-кт Карла Маркса 139/1</v>
          </cell>
          <cell r="C174">
            <v>50610.239999999998</v>
          </cell>
        </row>
        <row r="175">
          <cell r="A175" t="str">
            <v>27</v>
          </cell>
          <cell r="B175" t="str">
            <v>пр-кт Карла Маркса 139/2</v>
          </cell>
          <cell r="C175">
            <v>81085.539999999994</v>
          </cell>
        </row>
        <row r="176">
          <cell r="A176" t="str">
            <v>27</v>
          </cell>
          <cell r="B176" t="str">
            <v>пр-кт Карла Маркса 141</v>
          </cell>
          <cell r="C176">
            <v>132021.87</v>
          </cell>
        </row>
        <row r="177">
          <cell r="A177" t="str">
            <v>27</v>
          </cell>
          <cell r="B177" t="str">
            <v>пр-кт Карла Маркса 141/1</v>
          </cell>
          <cell r="C177">
            <v>1436.36</v>
          </cell>
        </row>
        <row r="178">
          <cell r="A178" t="str">
            <v>27</v>
          </cell>
          <cell r="B178" t="str">
            <v>пр-кт Карла Маркса 141/2</v>
          </cell>
          <cell r="C178">
            <v>177294.92</v>
          </cell>
        </row>
        <row r="179">
          <cell r="A179" t="str">
            <v>27</v>
          </cell>
          <cell r="B179" t="str">
            <v>пр-кт Карла Маркса 141/3</v>
          </cell>
          <cell r="C179">
            <v>174897.45</v>
          </cell>
        </row>
        <row r="180">
          <cell r="A180" t="str">
            <v>27</v>
          </cell>
          <cell r="B180" t="str">
            <v>пр-кт Карла Маркса 141/3А</v>
          </cell>
          <cell r="C180">
            <v>159725.62</v>
          </cell>
        </row>
        <row r="181">
          <cell r="A181" t="str">
            <v>27</v>
          </cell>
          <cell r="B181" t="str">
            <v>пр-кт Карла Маркса 141/5</v>
          </cell>
          <cell r="C181">
            <v>58413.919999999998</v>
          </cell>
        </row>
        <row r="182">
          <cell r="A182" t="str">
            <v>27</v>
          </cell>
          <cell r="B182" t="str">
            <v>пр-кт Карла Маркса 143</v>
          </cell>
          <cell r="C182">
            <v>238116.76</v>
          </cell>
        </row>
        <row r="183">
          <cell r="A183" t="str">
            <v>27</v>
          </cell>
          <cell r="B183" t="str">
            <v>пр-кт Карла Маркса 143/1</v>
          </cell>
          <cell r="C183">
            <v>136660.82</v>
          </cell>
        </row>
        <row r="184">
          <cell r="A184" t="str">
            <v>27</v>
          </cell>
          <cell r="B184" t="str">
            <v>пр-кт Карла Маркса 143/3</v>
          </cell>
          <cell r="C184">
            <v>160015.94</v>
          </cell>
        </row>
        <row r="185">
          <cell r="A185" t="str">
            <v>27</v>
          </cell>
          <cell r="B185" t="str">
            <v>пр-кт Карла Маркса 145</v>
          </cell>
          <cell r="C185">
            <v>23531.27</v>
          </cell>
        </row>
        <row r="186">
          <cell r="A186" t="str">
            <v>27</v>
          </cell>
          <cell r="B186" t="str">
            <v>пр-кт Карла Маркса 145/1</v>
          </cell>
          <cell r="C186">
            <v>15584.93</v>
          </cell>
        </row>
        <row r="187">
          <cell r="A187" t="str">
            <v>27</v>
          </cell>
          <cell r="B187" t="str">
            <v>пр-кт Карла Маркса 145/5</v>
          </cell>
          <cell r="C187">
            <v>236513.52</v>
          </cell>
        </row>
        <row r="188">
          <cell r="A188" t="str">
            <v>27</v>
          </cell>
          <cell r="B188" t="str">
            <v>пр-кт Карла Маркса 147</v>
          </cell>
          <cell r="C188">
            <v>146459.54</v>
          </cell>
        </row>
        <row r="189">
          <cell r="A189" t="str">
            <v>27</v>
          </cell>
          <cell r="B189" t="str">
            <v>пр-кт Карла Маркса 149</v>
          </cell>
          <cell r="C189">
            <v>16442.439999999999</v>
          </cell>
        </row>
        <row r="190">
          <cell r="A190" t="str">
            <v>27</v>
          </cell>
          <cell r="B190" t="str">
            <v>пр-кт Карла Маркса 149/1</v>
          </cell>
          <cell r="C190">
            <v>131799.54999999999</v>
          </cell>
        </row>
        <row r="191">
          <cell r="A191" t="str">
            <v>27</v>
          </cell>
          <cell r="B191" t="str">
            <v>пр-кт Карла Маркса 149/2</v>
          </cell>
          <cell r="C191">
            <v>131490.78</v>
          </cell>
        </row>
        <row r="192">
          <cell r="A192" t="str">
            <v>27</v>
          </cell>
          <cell r="B192" t="str">
            <v>пр-кт Ленина 116</v>
          </cell>
          <cell r="C192">
            <v>468140.83</v>
          </cell>
        </row>
        <row r="193">
          <cell r="A193" t="str">
            <v>27</v>
          </cell>
          <cell r="B193" t="str">
            <v>пр-кт Ленина 116/1</v>
          </cell>
          <cell r="C193">
            <v>103160.99</v>
          </cell>
        </row>
        <row r="194">
          <cell r="A194" t="str">
            <v>27</v>
          </cell>
          <cell r="B194" t="str">
            <v>пр-кт Ленина 122/2</v>
          </cell>
          <cell r="C194">
            <v>153966.07999999999</v>
          </cell>
        </row>
        <row r="195">
          <cell r="A195" t="str">
            <v>27</v>
          </cell>
          <cell r="B195" t="str">
            <v>пр-кт Ленина 124</v>
          </cell>
          <cell r="C195">
            <v>240525.88</v>
          </cell>
        </row>
        <row r="196">
          <cell r="A196" t="str">
            <v>27</v>
          </cell>
          <cell r="B196" t="str">
            <v>пр-кт Ленина 126</v>
          </cell>
          <cell r="C196">
            <v>206926.72</v>
          </cell>
        </row>
        <row r="197">
          <cell r="A197" t="str">
            <v>27</v>
          </cell>
          <cell r="B197" t="str">
            <v>пр-кт Ленина 126/2</v>
          </cell>
          <cell r="C197">
            <v>227890.09</v>
          </cell>
        </row>
        <row r="198">
          <cell r="A198" t="str">
            <v>27</v>
          </cell>
          <cell r="B198" t="str">
            <v>пр-кт Ленина 128</v>
          </cell>
          <cell r="C198">
            <v>292862.59999999998</v>
          </cell>
        </row>
        <row r="199">
          <cell r="A199" t="str">
            <v>27</v>
          </cell>
          <cell r="B199" t="str">
            <v>пр-кт Ленина 128/1</v>
          </cell>
          <cell r="C199">
            <v>115595.72</v>
          </cell>
        </row>
        <row r="200">
          <cell r="A200" t="str">
            <v>27</v>
          </cell>
          <cell r="B200" t="str">
            <v>пр-кт Ленина 128/2</v>
          </cell>
          <cell r="C200">
            <v>49577.68</v>
          </cell>
        </row>
        <row r="201">
          <cell r="A201" t="str">
            <v>27</v>
          </cell>
          <cell r="B201" t="str">
            <v>ул Сталеваров 15</v>
          </cell>
          <cell r="C201">
            <v>153833.37</v>
          </cell>
        </row>
        <row r="202">
          <cell r="A202" t="str">
            <v>27</v>
          </cell>
          <cell r="B202" t="str">
            <v>ул Сталеваров 16</v>
          </cell>
          <cell r="C202">
            <v>161983.5</v>
          </cell>
        </row>
        <row r="203">
          <cell r="A203" t="str">
            <v>27</v>
          </cell>
          <cell r="B203" t="str">
            <v>ул Сталеваров 17</v>
          </cell>
          <cell r="C203">
            <v>274331</v>
          </cell>
        </row>
        <row r="204">
          <cell r="A204" t="str">
            <v>27</v>
          </cell>
          <cell r="B204" t="str">
            <v>ул Сталеваров 20</v>
          </cell>
          <cell r="C204">
            <v>250527.09</v>
          </cell>
        </row>
        <row r="205">
          <cell r="A205" t="str">
            <v>27</v>
          </cell>
          <cell r="B205" t="str">
            <v>ул Сталеваров 22/1</v>
          </cell>
          <cell r="C205">
            <v>280913.63</v>
          </cell>
        </row>
        <row r="206">
          <cell r="A206" t="str">
            <v>27</v>
          </cell>
          <cell r="B206" t="str">
            <v>ул Сталеваров 24</v>
          </cell>
          <cell r="C206">
            <v>254495.95</v>
          </cell>
        </row>
        <row r="207">
          <cell r="A207" t="str">
            <v>27</v>
          </cell>
          <cell r="B207" t="str">
            <v>ул Сталеваров 26/2</v>
          </cell>
          <cell r="C207">
            <v>55275.46</v>
          </cell>
        </row>
        <row r="208">
          <cell r="A208" t="str">
            <v>27</v>
          </cell>
          <cell r="B208" t="str">
            <v>ул Сталеваров 28</v>
          </cell>
          <cell r="C208">
            <v>147005.51</v>
          </cell>
        </row>
        <row r="209">
          <cell r="A209" t="str">
            <v>27</v>
          </cell>
          <cell r="B209" t="str">
            <v>ул Сталеваров 30</v>
          </cell>
          <cell r="C209">
            <v>-4241.72</v>
          </cell>
        </row>
        <row r="210">
          <cell r="B210" t="str">
            <v>Итого по ЖЭУ № 27</v>
          </cell>
          <cell r="C210">
            <v>5929026.2899999991</v>
          </cell>
        </row>
        <row r="212">
          <cell r="A212" t="str">
            <v>28</v>
          </cell>
          <cell r="B212" t="str">
            <v>ул Галиуллина 3</v>
          </cell>
          <cell r="C212">
            <v>100612.96</v>
          </cell>
        </row>
        <row r="213">
          <cell r="A213" t="str">
            <v>28</v>
          </cell>
          <cell r="B213" t="str">
            <v>ул Галиуллина 3/2</v>
          </cell>
          <cell r="C213">
            <v>44158.21</v>
          </cell>
        </row>
        <row r="214">
          <cell r="A214" t="str">
            <v>28</v>
          </cell>
          <cell r="B214" t="str">
            <v>ул Галиуллина 3/3</v>
          </cell>
          <cell r="C214">
            <v>31837.41</v>
          </cell>
        </row>
        <row r="215">
          <cell r="A215" t="str">
            <v>28</v>
          </cell>
          <cell r="B215" t="str">
            <v>ул Галиуллина 5</v>
          </cell>
          <cell r="C215">
            <v>107393.97</v>
          </cell>
        </row>
        <row r="216">
          <cell r="A216" t="str">
            <v>28</v>
          </cell>
          <cell r="B216" t="str">
            <v>ул Галиуллина 9</v>
          </cell>
          <cell r="C216">
            <v>137512.73000000001</v>
          </cell>
        </row>
        <row r="217">
          <cell r="A217" t="str">
            <v>28</v>
          </cell>
          <cell r="B217" t="str">
            <v>ул Галиуллина 11</v>
          </cell>
          <cell r="C217">
            <v>126775.92</v>
          </cell>
        </row>
        <row r="218">
          <cell r="A218" t="str">
            <v>28</v>
          </cell>
          <cell r="B218" t="str">
            <v>ул Галиуллина 11/2</v>
          </cell>
          <cell r="C218">
            <v>174331.97</v>
          </cell>
        </row>
        <row r="219">
          <cell r="A219" t="str">
            <v>28</v>
          </cell>
          <cell r="B219" t="str">
            <v>ул Завенягина 10</v>
          </cell>
          <cell r="C219">
            <v>4237.8900000000003</v>
          </cell>
        </row>
        <row r="220">
          <cell r="A220" t="str">
            <v>28</v>
          </cell>
          <cell r="B220" t="str">
            <v>ул Завенягина 12</v>
          </cell>
          <cell r="C220">
            <v>282853.14</v>
          </cell>
        </row>
        <row r="221">
          <cell r="A221" t="str">
            <v>28</v>
          </cell>
          <cell r="B221" t="str">
            <v>ул Завенягина 14/1</v>
          </cell>
          <cell r="C221">
            <v>88108.5</v>
          </cell>
        </row>
        <row r="222">
          <cell r="A222" t="str">
            <v>28</v>
          </cell>
          <cell r="B222" t="str">
            <v>ул Завенягина 14/2</v>
          </cell>
          <cell r="C222">
            <v>96460.77</v>
          </cell>
        </row>
        <row r="223">
          <cell r="A223" t="str">
            <v>28</v>
          </cell>
          <cell r="B223" t="str">
            <v>ул Завенягина 16</v>
          </cell>
          <cell r="C223">
            <v>225295.01</v>
          </cell>
        </row>
        <row r="224">
          <cell r="A224" t="str">
            <v>28</v>
          </cell>
          <cell r="B224" t="str">
            <v>пр-кт Карла Маркса 160</v>
          </cell>
          <cell r="C224">
            <v>165510.6</v>
          </cell>
        </row>
        <row r="225">
          <cell r="A225" t="str">
            <v>28</v>
          </cell>
          <cell r="B225" t="str">
            <v>пр-кт Карла Маркса 162/2</v>
          </cell>
          <cell r="C225">
            <v>87275.05</v>
          </cell>
        </row>
        <row r="226">
          <cell r="A226" t="str">
            <v>28</v>
          </cell>
          <cell r="B226" t="str">
            <v>пр-кт Карла Маркса 164</v>
          </cell>
          <cell r="C226">
            <v>760116.14</v>
          </cell>
        </row>
        <row r="227">
          <cell r="A227" t="str">
            <v>28</v>
          </cell>
          <cell r="B227" t="str">
            <v>пр-кт Карла Маркса 164/3</v>
          </cell>
          <cell r="C227">
            <v>198284.55</v>
          </cell>
        </row>
        <row r="228">
          <cell r="A228" t="str">
            <v>28</v>
          </cell>
          <cell r="B228" t="str">
            <v>пр-кт Карла Маркса 164/5</v>
          </cell>
          <cell r="C228">
            <v>54918.239999999998</v>
          </cell>
        </row>
        <row r="229">
          <cell r="A229" t="str">
            <v>28</v>
          </cell>
          <cell r="B229" t="str">
            <v>пр-кт Карла Маркса 166</v>
          </cell>
          <cell r="C229">
            <v>108028.59</v>
          </cell>
        </row>
        <row r="230">
          <cell r="A230" t="str">
            <v>28</v>
          </cell>
          <cell r="B230" t="str">
            <v>пр-кт Карла Маркса 166/1</v>
          </cell>
          <cell r="C230">
            <v>105214.37</v>
          </cell>
        </row>
        <row r="231">
          <cell r="A231" t="str">
            <v>28</v>
          </cell>
          <cell r="B231" t="str">
            <v>пр-кт Карла Маркса 168</v>
          </cell>
          <cell r="C231">
            <v>188308.32</v>
          </cell>
        </row>
        <row r="232">
          <cell r="A232" t="str">
            <v>28</v>
          </cell>
          <cell r="B232" t="str">
            <v>пр-кт Карла Маркса 168/2</v>
          </cell>
          <cell r="C232">
            <v>216277.56</v>
          </cell>
        </row>
        <row r="233">
          <cell r="A233" t="str">
            <v>28</v>
          </cell>
          <cell r="B233" t="str">
            <v>пр-кт Карла Маркса 168/3</v>
          </cell>
          <cell r="C233">
            <v>58314.28</v>
          </cell>
        </row>
        <row r="234">
          <cell r="A234" t="str">
            <v>28</v>
          </cell>
          <cell r="B234" t="str">
            <v>пр-кт Карла Маркса 170</v>
          </cell>
          <cell r="C234">
            <v>45056.35</v>
          </cell>
        </row>
        <row r="235">
          <cell r="A235" t="str">
            <v>28</v>
          </cell>
          <cell r="B235" t="str">
            <v>п Лесопарк 36</v>
          </cell>
          <cell r="C235">
            <v>31835.18</v>
          </cell>
        </row>
        <row r="236">
          <cell r="A236" t="str">
            <v>28</v>
          </cell>
          <cell r="B236" t="str">
            <v>п Лесопарк 37</v>
          </cell>
          <cell r="C236">
            <v>108107.06</v>
          </cell>
        </row>
        <row r="237">
          <cell r="A237" t="str">
            <v>28</v>
          </cell>
          <cell r="B237" t="str">
            <v>ул Сталеваров 4</v>
          </cell>
          <cell r="C237">
            <v>160376.85</v>
          </cell>
        </row>
        <row r="238">
          <cell r="A238" t="str">
            <v>28</v>
          </cell>
          <cell r="B238" t="str">
            <v>ул Сталеваров 6</v>
          </cell>
          <cell r="C238">
            <v>83696.5</v>
          </cell>
        </row>
        <row r="239">
          <cell r="A239" t="str">
            <v>28</v>
          </cell>
          <cell r="B239" t="str">
            <v>ул Сталеваров 6/1</v>
          </cell>
          <cell r="C239">
            <v>175452.55</v>
          </cell>
        </row>
        <row r="240">
          <cell r="A240" t="str">
            <v>28</v>
          </cell>
          <cell r="B240" t="str">
            <v>ул Сталеваров 10</v>
          </cell>
          <cell r="C240">
            <v>42980.29</v>
          </cell>
        </row>
        <row r="241">
          <cell r="A241" t="str">
            <v>28</v>
          </cell>
          <cell r="B241" t="str">
            <v>ул Сталеваров 10/1</v>
          </cell>
          <cell r="C241">
            <v>118814.17</v>
          </cell>
        </row>
        <row r="242">
          <cell r="A242" t="str">
            <v>28</v>
          </cell>
          <cell r="B242" t="str">
            <v>ул Сталеваров 10/2</v>
          </cell>
          <cell r="C242">
            <v>94764.79</v>
          </cell>
        </row>
        <row r="243">
          <cell r="A243" t="str">
            <v>28</v>
          </cell>
          <cell r="B243" t="str">
            <v>ул Сталеваров 12</v>
          </cell>
          <cell r="C243">
            <v>90984.33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оо тжх"/>
    </sheetNames>
    <sheetDataSet>
      <sheetData sheetId="0">
        <row r="3">
          <cell r="A3" t="str">
            <v>№ ЖЭУ</v>
          </cell>
          <cell r="B3" t="str">
            <v>Адрес</v>
          </cell>
          <cell r="C3" t="str">
            <v>Сальдо</v>
          </cell>
        </row>
        <row r="4">
          <cell r="A4" t="str">
            <v>23</v>
          </cell>
          <cell r="B4" t="str">
            <v>ул Грязнова 42/2</v>
          </cell>
          <cell r="C4">
            <v>585089.12</v>
          </cell>
        </row>
        <row r="5">
          <cell r="A5" t="str">
            <v>23</v>
          </cell>
          <cell r="B5" t="str">
            <v>ул Грязнова 44/1</v>
          </cell>
          <cell r="C5">
            <v>908861.61</v>
          </cell>
        </row>
        <row r="6">
          <cell r="A6" t="str">
            <v>23</v>
          </cell>
          <cell r="B6" t="str">
            <v>ул Грязнова 44/3</v>
          </cell>
          <cell r="C6">
            <v>767267.67</v>
          </cell>
        </row>
        <row r="7">
          <cell r="A7" t="str">
            <v>23</v>
          </cell>
          <cell r="B7" t="str">
            <v>ул Грязнова 44/4</v>
          </cell>
          <cell r="C7">
            <v>381053.82</v>
          </cell>
        </row>
        <row r="8">
          <cell r="A8" t="str">
            <v>23</v>
          </cell>
          <cell r="B8" t="str">
            <v>пр-кт Карла Маркса 117</v>
          </cell>
          <cell r="C8">
            <v>28612.98</v>
          </cell>
        </row>
        <row r="9">
          <cell r="A9" t="str">
            <v>23</v>
          </cell>
          <cell r="B9" t="str">
            <v>пр-кт Карла Маркса 117/2</v>
          </cell>
          <cell r="C9">
            <v>136169.38</v>
          </cell>
        </row>
        <row r="10">
          <cell r="A10" t="str">
            <v>23</v>
          </cell>
          <cell r="B10" t="str">
            <v>пр-кт Карла Маркса 119</v>
          </cell>
          <cell r="C10">
            <v>2753.15</v>
          </cell>
        </row>
        <row r="11">
          <cell r="A11" t="str">
            <v>23</v>
          </cell>
          <cell r="B11" t="str">
            <v>пр-кт Карла Маркса 119/1</v>
          </cell>
          <cell r="C11">
            <v>142346.25</v>
          </cell>
        </row>
        <row r="12">
          <cell r="A12" t="str">
            <v>23</v>
          </cell>
          <cell r="B12" t="str">
            <v>пр-кт Карла Маркса 119/2</v>
          </cell>
          <cell r="C12">
            <v>198015.17</v>
          </cell>
        </row>
        <row r="13">
          <cell r="A13" t="str">
            <v>23</v>
          </cell>
          <cell r="B13" t="str">
            <v>пр-кт Карла Маркса 121</v>
          </cell>
          <cell r="C13">
            <v>145654.96</v>
          </cell>
        </row>
        <row r="14">
          <cell r="A14" t="str">
            <v>23</v>
          </cell>
          <cell r="B14" t="str">
            <v>пр-кт Карла Маркса 121/1</v>
          </cell>
          <cell r="C14">
            <v>75118.960000000006</v>
          </cell>
        </row>
        <row r="15">
          <cell r="A15" t="str">
            <v>23</v>
          </cell>
          <cell r="B15" t="str">
            <v>пр-кт Карла Маркса 121/2</v>
          </cell>
          <cell r="C15">
            <v>65793.17</v>
          </cell>
        </row>
        <row r="16">
          <cell r="A16" t="str">
            <v>23</v>
          </cell>
          <cell r="B16" t="str">
            <v>пр-кт Карла Маркса 121/3</v>
          </cell>
          <cell r="C16">
            <v>67785.929999999993</v>
          </cell>
        </row>
        <row r="17">
          <cell r="A17" t="str">
            <v>23</v>
          </cell>
          <cell r="B17" t="str">
            <v>пр-кт Карла Маркса 121/4</v>
          </cell>
          <cell r="C17">
            <v>44367.09</v>
          </cell>
        </row>
        <row r="18">
          <cell r="A18" t="str">
            <v>23</v>
          </cell>
          <cell r="B18" t="str">
            <v>пр-кт Карла Маркса 121/5</v>
          </cell>
          <cell r="C18">
            <v>301557.95</v>
          </cell>
        </row>
        <row r="19">
          <cell r="A19" t="str">
            <v>23</v>
          </cell>
          <cell r="B19" t="str">
            <v>пр-кт Карла Маркса 123</v>
          </cell>
          <cell r="C19">
            <v>60993.91</v>
          </cell>
        </row>
        <row r="20">
          <cell r="A20" t="str">
            <v>23</v>
          </cell>
          <cell r="B20" t="str">
            <v>пр-кт Ленина 91</v>
          </cell>
          <cell r="C20">
            <v>557569.53</v>
          </cell>
        </row>
        <row r="21">
          <cell r="A21" t="str">
            <v>23</v>
          </cell>
          <cell r="B21" t="str">
            <v>пр-кт Ленина 91/1</v>
          </cell>
          <cell r="C21">
            <v>942058.45</v>
          </cell>
        </row>
        <row r="22">
          <cell r="A22" t="str">
            <v>23</v>
          </cell>
          <cell r="B22" t="str">
            <v>пр-кт Ленина 93</v>
          </cell>
          <cell r="C22">
            <v>1225511.6499999999</v>
          </cell>
        </row>
        <row r="23">
          <cell r="A23" t="str">
            <v>23</v>
          </cell>
          <cell r="B23" t="str">
            <v>пр-кт Ленина 98</v>
          </cell>
          <cell r="C23">
            <v>78477.509999999995</v>
          </cell>
        </row>
        <row r="24">
          <cell r="A24" t="str">
            <v>23</v>
          </cell>
          <cell r="B24" t="str">
            <v>пр-кт Ленина 98/1</v>
          </cell>
          <cell r="C24">
            <v>410816.08</v>
          </cell>
        </row>
        <row r="25">
          <cell r="A25" t="str">
            <v>23</v>
          </cell>
          <cell r="B25" t="str">
            <v>пр-кт Ленина 98/3</v>
          </cell>
          <cell r="C25">
            <v>54905.25</v>
          </cell>
        </row>
        <row r="26">
          <cell r="A26" t="str">
            <v>23</v>
          </cell>
          <cell r="B26" t="str">
            <v>пр-кт Ленина 98/4</v>
          </cell>
          <cell r="C26">
            <v>43291.78</v>
          </cell>
        </row>
        <row r="27">
          <cell r="A27" t="str">
            <v>23</v>
          </cell>
          <cell r="B27" t="str">
            <v>пр-кт Ленина 100</v>
          </cell>
          <cell r="C27">
            <v>104462.23</v>
          </cell>
        </row>
        <row r="28">
          <cell r="A28" t="str">
            <v>23</v>
          </cell>
          <cell r="B28" t="str">
            <v>пр-кт Ленина 102</v>
          </cell>
          <cell r="C28">
            <v>140182.88</v>
          </cell>
        </row>
        <row r="29">
          <cell r="A29" t="str">
            <v>23</v>
          </cell>
          <cell r="B29" t="str">
            <v>пр-кт Ленина 104</v>
          </cell>
          <cell r="C29">
            <v>33780.050000000003</v>
          </cell>
        </row>
        <row r="30">
          <cell r="A30" t="str">
            <v>23</v>
          </cell>
          <cell r="B30" t="str">
            <v>пр-кт Ленина 106</v>
          </cell>
          <cell r="C30">
            <v>129335.99</v>
          </cell>
        </row>
        <row r="31">
          <cell r="A31" t="str">
            <v>23</v>
          </cell>
          <cell r="B31" t="str">
            <v>пр-кт Ленина 106/1</v>
          </cell>
          <cell r="C31">
            <v>118433.74</v>
          </cell>
        </row>
        <row r="32">
          <cell r="A32" t="str">
            <v>23</v>
          </cell>
          <cell r="B32" t="str">
            <v>пр-кт Ленина 108</v>
          </cell>
          <cell r="C32">
            <v>138230.26999999999</v>
          </cell>
        </row>
        <row r="33">
          <cell r="A33" t="str">
            <v>23</v>
          </cell>
          <cell r="B33" t="str">
            <v>ул Советской Армии 27</v>
          </cell>
          <cell r="C33">
            <v>51350.94</v>
          </cell>
        </row>
        <row r="34">
          <cell r="A34" t="str">
            <v>23</v>
          </cell>
          <cell r="B34" t="str">
            <v>ул Советской Армии 29</v>
          </cell>
          <cell r="C34">
            <v>32471.25</v>
          </cell>
        </row>
        <row r="35">
          <cell r="A35" t="str">
            <v>23</v>
          </cell>
          <cell r="B35" t="str">
            <v>ул Советской Армии 33</v>
          </cell>
          <cell r="C35">
            <v>159913.13</v>
          </cell>
        </row>
        <row r="36">
          <cell r="A36" t="str">
            <v>23</v>
          </cell>
          <cell r="B36" t="str">
            <v>ул Советской Армии 33/1</v>
          </cell>
          <cell r="C36">
            <v>287171.32</v>
          </cell>
        </row>
        <row r="37">
          <cell r="A37" t="str">
            <v>23</v>
          </cell>
          <cell r="B37" t="str">
            <v>ул Советской Армии 35</v>
          </cell>
          <cell r="C37">
            <v>86234.53</v>
          </cell>
        </row>
        <row r="38">
          <cell r="A38" t="str">
            <v>23</v>
          </cell>
          <cell r="B38" t="str">
            <v>ул Советской Армии 37</v>
          </cell>
          <cell r="C38">
            <v>152321.18</v>
          </cell>
        </row>
        <row r="39">
          <cell r="A39" t="str">
            <v>23</v>
          </cell>
          <cell r="B39" t="str">
            <v>ул Советской Армии 37/1</v>
          </cell>
          <cell r="C39">
            <v>336783.66</v>
          </cell>
        </row>
        <row r="40">
          <cell r="A40" t="str">
            <v>23</v>
          </cell>
          <cell r="B40" t="str">
            <v>ул Советской Армии 39</v>
          </cell>
          <cell r="C40">
            <v>116658.19</v>
          </cell>
        </row>
        <row r="41">
          <cell r="A41" t="str">
            <v>23</v>
          </cell>
          <cell r="B41" t="str">
            <v>ул Советской Армии 41</v>
          </cell>
          <cell r="C41">
            <v>123686.56</v>
          </cell>
        </row>
        <row r="42">
          <cell r="A42" t="str">
            <v>23</v>
          </cell>
          <cell r="B42" t="str">
            <v>ул Советской Армии 43</v>
          </cell>
          <cell r="C42">
            <v>261894.04</v>
          </cell>
        </row>
        <row r="43">
          <cell r="A43" t="str">
            <v>23</v>
          </cell>
          <cell r="B43" t="str">
            <v>ул Советской Армии 43/1</v>
          </cell>
          <cell r="C43">
            <v>70643.850000000006</v>
          </cell>
        </row>
        <row r="44">
          <cell r="A44" t="str">
            <v>23</v>
          </cell>
          <cell r="B44" t="str">
            <v>ул Советской Армии 47</v>
          </cell>
          <cell r="C44">
            <v>134169.01</v>
          </cell>
        </row>
        <row r="45">
          <cell r="A45" t="str">
            <v>23</v>
          </cell>
          <cell r="B45" t="str">
            <v>ул Советской Армии 49</v>
          </cell>
          <cell r="C45">
            <v>286432.96000000002</v>
          </cell>
        </row>
        <row r="46">
          <cell r="A46" t="str">
            <v>23</v>
          </cell>
          <cell r="B46" t="str">
            <v>ул Советской Армии 51</v>
          </cell>
          <cell r="C46">
            <v>635020.28</v>
          </cell>
        </row>
        <row r="47">
          <cell r="A47" t="str">
            <v>23</v>
          </cell>
          <cell r="B47" t="str">
            <v>ул Советской Армии 51/А</v>
          </cell>
          <cell r="C47">
            <v>56655.56</v>
          </cell>
        </row>
        <row r="48">
          <cell r="B48" t="str">
            <v>Итого по ЖЭУ № 23</v>
          </cell>
          <cell r="C48">
            <v>10679902.989999998</v>
          </cell>
        </row>
        <row r="50">
          <cell r="A50" t="str">
            <v>24</v>
          </cell>
          <cell r="B50" t="str">
            <v>ул Грязнова 30</v>
          </cell>
          <cell r="C50">
            <v>221653.95</v>
          </cell>
        </row>
        <row r="51">
          <cell r="A51" t="str">
            <v>24</v>
          </cell>
          <cell r="B51" t="str">
            <v>пр-кт Карла Маркса 109</v>
          </cell>
          <cell r="C51">
            <v>177749.17</v>
          </cell>
        </row>
        <row r="52">
          <cell r="A52" t="str">
            <v>24</v>
          </cell>
          <cell r="B52" t="str">
            <v>пр-кт Карла Маркса 111</v>
          </cell>
          <cell r="C52">
            <v>156431.28</v>
          </cell>
        </row>
        <row r="53">
          <cell r="A53" t="str">
            <v>24</v>
          </cell>
          <cell r="B53" t="str">
            <v>пр-кт Карла Маркса 113</v>
          </cell>
          <cell r="C53">
            <v>105107.08</v>
          </cell>
        </row>
        <row r="54">
          <cell r="A54" t="str">
            <v>24</v>
          </cell>
          <cell r="B54" t="str">
            <v>пр-кт Карла Маркса 115</v>
          </cell>
          <cell r="C54">
            <v>87280.49</v>
          </cell>
        </row>
        <row r="55">
          <cell r="A55" t="str">
            <v>24</v>
          </cell>
          <cell r="B55" t="str">
            <v>пр-кт Карла Маркса 115/1</v>
          </cell>
          <cell r="C55">
            <v>200813.84</v>
          </cell>
        </row>
        <row r="56">
          <cell r="A56" t="str">
            <v>24</v>
          </cell>
          <cell r="B56" t="str">
            <v>пр-кт Карла Маркса 115/2</v>
          </cell>
          <cell r="C56">
            <v>111322.21</v>
          </cell>
        </row>
        <row r="57">
          <cell r="A57" t="str">
            <v>24</v>
          </cell>
          <cell r="B57" t="str">
            <v>пр-кт Карла Маркса 115/4</v>
          </cell>
          <cell r="C57">
            <v>269799.34999999998</v>
          </cell>
        </row>
        <row r="58">
          <cell r="A58" t="str">
            <v>24</v>
          </cell>
          <cell r="B58" t="str">
            <v>пр-кт Карла Маркса 115/5</v>
          </cell>
          <cell r="C58">
            <v>225280.05</v>
          </cell>
        </row>
        <row r="59">
          <cell r="A59" t="str">
            <v>24</v>
          </cell>
          <cell r="B59" t="str">
            <v>пр-кт Карла Маркса 117/3</v>
          </cell>
          <cell r="C59">
            <v>68407.67</v>
          </cell>
        </row>
        <row r="60">
          <cell r="A60" t="str">
            <v>24</v>
          </cell>
          <cell r="B60" t="str">
            <v>пр-кт Карла Маркса 136</v>
          </cell>
          <cell r="C60">
            <v>66169.72</v>
          </cell>
        </row>
        <row r="61">
          <cell r="A61" t="str">
            <v>24</v>
          </cell>
          <cell r="B61" t="str">
            <v>пр-кт Карла Маркса 136/1</v>
          </cell>
          <cell r="C61">
            <v>29987.3</v>
          </cell>
        </row>
        <row r="62">
          <cell r="A62" t="str">
            <v>24</v>
          </cell>
          <cell r="B62" t="str">
            <v>пр-кт Карла Маркса 136/2</v>
          </cell>
          <cell r="C62">
            <v>20639.990000000002</v>
          </cell>
        </row>
        <row r="63">
          <cell r="A63" t="str">
            <v>24</v>
          </cell>
          <cell r="B63" t="str">
            <v>пр-кт Карла Маркса 138</v>
          </cell>
          <cell r="C63">
            <v>92369.81</v>
          </cell>
        </row>
        <row r="64">
          <cell r="A64" t="str">
            <v>24</v>
          </cell>
          <cell r="B64" t="str">
            <v>пр-кт Карла Маркса 138/1</v>
          </cell>
          <cell r="C64">
            <v>26904.13</v>
          </cell>
        </row>
        <row r="65">
          <cell r="A65" t="str">
            <v>24</v>
          </cell>
          <cell r="B65" t="str">
            <v>пр-кт Карла Маркса 138/2</v>
          </cell>
          <cell r="C65">
            <v>142216.26999999999</v>
          </cell>
        </row>
        <row r="66">
          <cell r="A66" t="str">
            <v>24</v>
          </cell>
          <cell r="B66" t="str">
            <v>пр-кт Карла Маркса 142</v>
          </cell>
          <cell r="C66">
            <v>64648.07</v>
          </cell>
        </row>
        <row r="67">
          <cell r="A67" t="str">
            <v>24</v>
          </cell>
          <cell r="B67" t="str">
            <v>пр-кт Карла Маркса 144</v>
          </cell>
          <cell r="C67">
            <v>195355.57</v>
          </cell>
        </row>
        <row r="68">
          <cell r="A68" t="str">
            <v>24</v>
          </cell>
          <cell r="B68" t="str">
            <v>пр-кт Карла Маркса 146</v>
          </cell>
          <cell r="C68">
            <v>58533.87</v>
          </cell>
        </row>
        <row r="69">
          <cell r="A69" t="str">
            <v>24</v>
          </cell>
          <cell r="B69" t="str">
            <v>пр-кт Карла Маркса 148</v>
          </cell>
          <cell r="C69">
            <v>121014.22</v>
          </cell>
        </row>
        <row r="70">
          <cell r="A70" t="str">
            <v>24</v>
          </cell>
          <cell r="B70" t="str">
            <v>пр-кт Карла Маркса 148/1</v>
          </cell>
          <cell r="C70">
            <v>5871.04</v>
          </cell>
        </row>
        <row r="71">
          <cell r="A71" t="str">
            <v>24</v>
          </cell>
          <cell r="B71" t="str">
            <v>пр-кт Карла Маркса 148/2</v>
          </cell>
          <cell r="C71">
            <v>89731.75</v>
          </cell>
        </row>
        <row r="72">
          <cell r="A72" t="str">
            <v>24</v>
          </cell>
          <cell r="B72" t="str">
            <v>пр-кт Карла Маркса 152</v>
          </cell>
          <cell r="C72">
            <v>100654.3</v>
          </cell>
        </row>
        <row r="73">
          <cell r="A73" t="str">
            <v>24</v>
          </cell>
          <cell r="B73" t="str">
            <v>пр-кт Карла Маркса 154</v>
          </cell>
          <cell r="C73">
            <v>64280.800000000003</v>
          </cell>
        </row>
        <row r="74">
          <cell r="A74" t="str">
            <v>24</v>
          </cell>
          <cell r="B74" t="str">
            <v>пр-кт Карла Маркса 156</v>
          </cell>
          <cell r="C74">
            <v>71446.98</v>
          </cell>
        </row>
        <row r="75">
          <cell r="A75" t="str">
            <v>24</v>
          </cell>
          <cell r="B75" t="str">
            <v>ул Советской Армии 15</v>
          </cell>
          <cell r="C75">
            <v>98314.51</v>
          </cell>
        </row>
        <row r="76">
          <cell r="A76" t="str">
            <v>24</v>
          </cell>
          <cell r="B76" t="str">
            <v>ул Советской Армии 17</v>
          </cell>
          <cell r="C76">
            <v>155508.6</v>
          </cell>
        </row>
        <row r="77">
          <cell r="A77" t="str">
            <v>24</v>
          </cell>
          <cell r="B77" t="str">
            <v>ул Суворова 125</v>
          </cell>
          <cell r="C77">
            <v>25019.11</v>
          </cell>
        </row>
        <row r="78">
          <cell r="A78" t="str">
            <v>24</v>
          </cell>
          <cell r="B78" t="str">
            <v>ул Суворова 127</v>
          </cell>
          <cell r="C78">
            <v>178133.79</v>
          </cell>
        </row>
        <row r="79">
          <cell r="A79" t="str">
            <v>24</v>
          </cell>
          <cell r="B79" t="str">
            <v>ул Суворова 129</v>
          </cell>
          <cell r="C79">
            <v>26945.01</v>
          </cell>
        </row>
        <row r="80">
          <cell r="A80" t="str">
            <v>24</v>
          </cell>
          <cell r="B80" t="str">
            <v>ул Суворова 131</v>
          </cell>
          <cell r="C80">
            <v>164480.76999999999</v>
          </cell>
        </row>
        <row r="81">
          <cell r="A81" t="str">
            <v>24</v>
          </cell>
          <cell r="B81" t="str">
            <v>ул Суворова 133</v>
          </cell>
          <cell r="C81">
            <v>181032.92</v>
          </cell>
        </row>
        <row r="82">
          <cell r="A82" t="str">
            <v>24</v>
          </cell>
          <cell r="B82" t="str">
            <v>ул Суворова 133/1</v>
          </cell>
          <cell r="C82">
            <v>98923.49</v>
          </cell>
        </row>
        <row r="83">
          <cell r="A83" t="str">
            <v>24</v>
          </cell>
          <cell r="B83" t="str">
            <v>ул Суворова 133/2</v>
          </cell>
          <cell r="C83">
            <v>115108.07</v>
          </cell>
        </row>
        <row r="84">
          <cell r="A84" t="str">
            <v>24</v>
          </cell>
          <cell r="B84" t="str">
            <v>ул Суворова 133/3</v>
          </cell>
          <cell r="C84">
            <v>46986.55</v>
          </cell>
        </row>
        <row r="85">
          <cell r="A85" t="str">
            <v>24</v>
          </cell>
          <cell r="B85" t="str">
            <v>ул Суворова 133/4</v>
          </cell>
          <cell r="C85">
            <v>63388.63</v>
          </cell>
        </row>
        <row r="86">
          <cell r="A86" t="str">
            <v>24</v>
          </cell>
          <cell r="B86" t="str">
            <v>ул Суворова 137</v>
          </cell>
          <cell r="C86">
            <v>78524.17</v>
          </cell>
        </row>
        <row r="87">
          <cell r="A87" t="str">
            <v>24</v>
          </cell>
          <cell r="B87" t="str">
            <v>ул Суворова 137/1</v>
          </cell>
          <cell r="C87">
            <v>122061.59</v>
          </cell>
        </row>
        <row r="88">
          <cell r="A88" t="str">
            <v>24</v>
          </cell>
          <cell r="B88" t="str">
            <v>ул Суворова 139</v>
          </cell>
          <cell r="C88">
            <v>150842.76999999999</v>
          </cell>
        </row>
        <row r="89">
          <cell r="B89" t="str">
            <v>Итого по ЖЭУ № 24</v>
          </cell>
          <cell r="C89">
            <v>4278938.8899999987</v>
          </cell>
        </row>
        <row r="91">
          <cell r="A91" t="str">
            <v>25</v>
          </cell>
          <cell r="B91" t="str">
            <v>ул Грязнова 2</v>
          </cell>
          <cell r="C91">
            <v>92938.07</v>
          </cell>
        </row>
        <row r="92">
          <cell r="A92" t="str">
            <v>25</v>
          </cell>
          <cell r="B92" t="str">
            <v>ул Грязнова 4</v>
          </cell>
          <cell r="C92">
            <v>108057.28</v>
          </cell>
        </row>
        <row r="93">
          <cell r="A93" t="str">
            <v>25</v>
          </cell>
          <cell r="B93" t="str">
            <v>ул Грязнова 6</v>
          </cell>
          <cell r="C93">
            <v>99548.26</v>
          </cell>
        </row>
        <row r="94">
          <cell r="A94" t="str">
            <v>25</v>
          </cell>
          <cell r="B94" t="str">
            <v>ул Грязнова 8</v>
          </cell>
          <cell r="C94">
            <v>229714.76</v>
          </cell>
        </row>
        <row r="95">
          <cell r="A95" t="str">
            <v>25</v>
          </cell>
          <cell r="B95" t="str">
            <v>ул Грязнова 10</v>
          </cell>
          <cell r="C95">
            <v>202334.22</v>
          </cell>
        </row>
        <row r="96">
          <cell r="A96" t="str">
            <v>25</v>
          </cell>
          <cell r="B96" t="str">
            <v>ул Грязнова 14/1</v>
          </cell>
          <cell r="C96">
            <v>159367.12</v>
          </cell>
        </row>
        <row r="97">
          <cell r="A97" t="str">
            <v>25</v>
          </cell>
          <cell r="B97" t="str">
            <v>ул Грязнова 16</v>
          </cell>
          <cell r="C97">
            <v>215569.09</v>
          </cell>
        </row>
        <row r="98">
          <cell r="A98" t="str">
            <v>25</v>
          </cell>
          <cell r="B98" t="str">
            <v>ул Грязнова 18</v>
          </cell>
          <cell r="C98">
            <v>94283.57</v>
          </cell>
        </row>
        <row r="99">
          <cell r="A99" t="str">
            <v>25</v>
          </cell>
          <cell r="B99" t="str">
            <v>ул Грязнова 20</v>
          </cell>
          <cell r="C99">
            <v>35358.839999999997</v>
          </cell>
        </row>
        <row r="100">
          <cell r="A100" t="str">
            <v>25</v>
          </cell>
          <cell r="B100" t="str">
            <v>ул Санаторная 13</v>
          </cell>
          <cell r="C100">
            <v>211516.21</v>
          </cell>
        </row>
        <row r="101">
          <cell r="A101" t="str">
            <v>25</v>
          </cell>
          <cell r="B101" t="str">
            <v>ул Санаторная 15</v>
          </cell>
          <cell r="C101">
            <v>263573.31</v>
          </cell>
        </row>
        <row r="102">
          <cell r="A102" t="str">
            <v>25</v>
          </cell>
          <cell r="B102" t="str">
            <v>ул Санаторная 17</v>
          </cell>
          <cell r="C102">
            <v>135777.78</v>
          </cell>
        </row>
        <row r="103">
          <cell r="A103" t="str">
            <v>25</v>
          </cell>
          <cell r="B103" t="str">
            <v>ул Советская 141</v>
          </cell>
          <cell r="C103">
            <v>60385.41</v>
          </cell>
        </row>
        <row r="104">
          <cell r="A104" t="str">
            <v>25</v>
          </cell>
          <cell r="B104" t="str">
            <v>ул Советская 143</v>
          </cell>
          <cell r="C104">
            <v>298051.07</v>
          </cell>
        </row>
        <row r="105">
          <cell r="A105" t="str">
            <v>25</v>
          </cell>
          <cell r="B105" t="str">
            <v>ул Советская 143/1</v>
          </cell>
          <cell r="C105">
            <v>244109.32</v>
          </cell>
        </row>
        <row r="106">
          <cell r="A106" t="str">
            <v>25</v>
          </cell>
          <cell r="B106" t="str">
            <v>ул Советская 143/2</v>
          </cell>
          <cell r="C106">
            <v>279265.98</v>
          </cell>
        </row>
        <row r="107">
          <cell r="A107" t="str">
            <v>25</v>
          </cell>
          <cell r="B107" t="str">
            <v>ул Советская 143/3</v>
          </cell>
          <cell r="C107">
            <v>60425.03</v>
          </cell>
        </row>
        <row r="108">
          <cell r="A108" t="str">
            <v>25</v>
          </cell>
          <cell r="B108" t="str">
            <v>ул Советская 145</v>
          </cell>
          <cell r="C108">
            <v>226036.33</v>
          </cell>
        </row>
        <row r="109">
          <cell r="A109" t="str">
            <v>25</v>
          </cell>
          <cell r="B109" t="str">
            <v>ул Советская 145/1</v>
          </cell>
          <cell r="C109">
            <v>163040.54</v>
          </cell>
        </row>
        <row r="110">
          <cell r="A110" t="str">
            <v>25</v>
          </cell>
          <cell r="B110" t="str">
            <v>ул Советская 145/2</v>
          </cell>
          <cell r="C110">
            <v>237312.82</v>
          </cell>
        </row>
        <row r="111">
          <cell r="A111" t="str">
            <v>25</v>
          </cell>
          <cell r="B111" t="str">
            <v>ул Советская 147</v>
          </cell>
          <cell r="C111">
            <v>368890.15</v>
          </cell>
        </row>
        <row r="112">
          <cell r="A112" t="str">
            <v>25</v>
          </cell>
          <cell r="B112" t="str">
            <v>ул Советская 147/1</v>
          </cell>
          <cell r="C112">
            <v>84979.95</v>
          </cell>
        </row>
        <row r="113">
          <cell r="A113" t="str">
            <v>25</v>
          </cell>
          <cell r="B113" t="str">
            <v>ул Советская 147/2</v>
          </cell>
          <cell r="C113">
            <v>123253.74</v>
          </cell>
        </row>
        <row r="114">
          <cell r="A114" t="str">
            <v>25</v>
          </cell>
          <cell r="B114" t="str">
            <v>ул Советская 147/3</v>
          </cell>
          <cell r="C114">
            <v>135501.41</v>
          </cell>
        </row>
        <row r="115">
          <cell r="A115" t="str">
            <v>25</v>
          </cell>
          <cell r="B115" t="str">
            <v>ул Советская 147/5</v>
          </cell>
          <cell r="C115">
            <v>83859.23</v>
          </cell>
        </row>
        <row r="116">
          <cell r="A116" t="str">
            <v>25</v>
          </cell>
          <cell r="B116" t="str">
            <v>ул Советская 149</v>
          </cell>
          <cell r="C116">
            <v>168167.27</v>
          </cell>
        </row>
        <row r="117">
          <cell r="A117" t="str">
            <v>25</v>
          </cell>
          <cell r="B117" t="str">
            <v>пер Советский 3</v>
          </cell>
          <cell r="C117">
            <v>106508.22</v>
          </cell>
        </row>
        <row r="118">
          <cell r="A118" t="str">
            <v>25</v>
          </cell>
          <cell r="B118" t="str">
            <v>пер Советский 5</v>
          </cell>
          <cell r="C118">
            <v>130313.73</v>
          </cell>
        </row>
        <row r="119">
          <cell r="A119" t="str">
            <v>25</v>
          </cell>
          <cell r="B119" t="str">
            <v>пер Советский 7</v>
          </cell>
          <cell r="C119">
            <v>51244.07</v>
          </cell>
        </row>
        <row r="120">
          <cell r="A120" t="str">
            <v>25</v>
          </cell>
          <cell r="B120" t="str">
            <v>пер Советский 9</v>
          </cell>
          <cell r="C120">
            <v>105989.28</v>
          </cell>
        </row>
        <row r="121">
          <cell r="A121" t="str">
            <v>25</v>
          </cell>
          <cell r="B121" t="str">
            <v>ул Суворова 126</v>
          </cell>
          <cell r="C121">
            <v>326446.43</v>
          </cell>
        </row>
        <row r="122">
          <cell r="A122" t="str">
            <v>25</v>
          </cell>
          <cell r="B122" t="str">
            <v>ул Суворова 126/1</v>
          </cell>
          <cell r="C122">
            <v>88745.66</v>
          </cell>
        </row>
        <row r="123">
          <cell r="A123" t="str">
            <v>25</v>
          </cell>
          <cell r="B123" t="str">
            <v>ул Суворова 128</v>
          </cell>
          <cell r="C123">
            <v>88373.52</v>
          </cell>
        </row>
        <row r="124">
          <cell r="A124" t="str">
            <v>25</v>
          </cell>
          <cell r="B124" t="str">
            <v>ул Суворова 128/1</v>
          </cell>
          <cell r="C124">
            <v>270759.13</v>
          </cell>
        </row>
        <row r="125">
          <cell r="A125" t="str">
            <v>25</v>
          </cell>
          <cell r="B125" t="str">
            <v>ул Суворова 130</v>
          </cell>
          <cell r="C125">
            <v>297522.59999999998</v>
          </cell>
        </row>
        <row r="126">
          <cell r="A126" t="str">
            <v>25</v>
          </cell>
          <cell r="B126" t="str">
            <v>ул Суворова 132</v>
          </cell>
          <cell r="C126">
            <v>121112.46</v>
          </cell>
        </row>
        <row r="127">
          <cell r="A127" t="str">
            <v>25</v>
          </cell>
          <cell r="B127" t="str">
            <v>ул Суворова 132/1</v>
          </cell>
          <cell r="C127">
            <v>341254.6</v>
          </cell>
        </row>
        <row r="128">
          <cell r="A128" t="str">
            <v>25</v>
          </cell>
          <cell r="B128" t="str">
            <v>ул Суворова 132/2</v>
          </cell>
          <cell r="C128">
            <v>47564.72</v>
          </cell>
        </row>
        <row r="129">
          <cell r="A129" t="str">
            <v>25</v>
          </cell>
          <cell r="B129" t="str">
            <v>ул Суворова 132/3</v>
          </cell>
          <cell r="C129">
            <v>95171.03</v>
          </cell>
        </row>
        <row r="130">
          <cell r="B130" t="str">
            <v>Итого по ЖЭУ № 25</v>
          </cell>
          <cell r="C130">
            <v>6452322.209999999</v>
          </cell>
        </row>
        <row r="132">
          <cell r="A132" t="str">
            <v>26</v>
          </cell>
          <cell r="B132" t="str">
            <v>ул Советская 153</v>
          </cell>
          <cell r="C132">
            <v>211894.96</v>
          </cell>
        </row>
        <row r="133">
          <cell r="A133" t="str">
            <v>26</v>
          </cell>
          <cell r="B133" t="str">
            <v>ул Советская 155</v>
          </cell>
          <cell r="C133">
            <v>92814.61</v>
          </cell>
        </row>
        <row r="134">
          <cell r="A134" t="str">
            <v>26</v>
          </cell>
          <cell r="B134" t="str">
            <v>ул Советская 155/1</v>
          </cell>
          <cell r="C134">
            <v>25034.78</v>
          </cell>
        </row>
        <row r="135">
          <cell r="A135" t="str">
            <v>26</v>
          </cell>
          <cell r="B135" t="str">
            <v>ул Советская 155/2</v>
          </cell>
          <cell r="C135">
            <v>208464.06</v>
          </cell>
        </row>
        <row r="136">
          <cell r="A136" t="str">
            <v>26</v>
          </cell>
          <cell r="B136" t="str">
            <v>ул Советская 155/3</v>
          </cell>
          <cell r="C136">
            <v>58446.26</v>
          </cell>
        </row>
        <row r="137">
          <cell r="A137" t="str">
            <v>26</v>
          </cell>
          <cell r="B137" t="str">
            <v>ул Советская 157</v>
          </cell>
          <cell r="C137">
            <v>93221.84</v>
          </cell>
        </row>
        <row r="138">
          <cell r="A138" t="str">
            <v>26</v>
          </cell>
          <cell r="B138" t="str">
            <v>ул Советская 159</v>
          </cell>
          <cell r="C138">
            <v>140207.16</v>
          </cell>
        </row>
        <row r="139">
          <cell r="A139" t="str">
            <v>26</v>
          </cell>
          <cell r="B139" t="str">
            <v>ул Советская 159/1</v>
          </cell>
          <cell r="C139">
            <v>433366.11</v>
          </cell>
        </row>
        <row r="140">
          <cell r="A140" t="str">
            <v>26</v>
          </cell>
          <cell r="B140" t="str">
            <v>ул Советская 159/2</v>
          </cell>
          <cell r="C140">
            <v>200718.26</v>
          </cell>
        </row>
        <row r="141">
          <cell r="A141" t="str">
            <v>26</v>
          </cell>
          <cell r="B141" t="str">
            <v>пер Советский 2</v>
          </cell>
          <cell r="C141">
            <v>147905.79999999999</v>
          </cell>
        </row>
        <row r="142">
          <cell r="A142" t="str">
            <v>26</v>
          </cell>
          <cell r="B142" t="str">
            <v>пер Советский 4</v>
          </cell>
          <cell r="C142">
            <v>107333.01</v>
          </cell>
        </row>
        <row r="143">
          <cell r="A143" t="str">
            <v>26</v>
          </cell>
          <cell r="B143" t="str">
            <v>пер Советский 6</v>
          </cell>
          <cell r="C143">
            <v>117657.95</v>
          </cell>
        </row>
        <row r="144">
          <cell r="A144" t="str">
            <v>26</v>
          </cell>
          <cell r="B144" t="str">
            <v>пер Советский 8</v>
          </cell>
          <cell r="C144">
            <v>40327.800000000003</v>
          </cell>
        </row>
        <row r="145">
          <cell r="A145" t="str">
            <v>26</v>
          </cell>
          <cell r="B145" t="str">
            <v>пер Советский 10</v>
          </cell>
          <cell r="C145">
            <v>91406.81</v>
          </cell>
        </row>
        <row r="146">
          <cell r="A146" t="str">
            <v>26</v>
          </cell>
          <cell r="B146" t="str">
            <v>пер Советский 10/1</v>
          </cell>
          <cell r="C146">
            <v>180349.03</v>
          </cell>
        </row>
        <row r="147">
          <cell r="A147" t="str">
            <v>26</v>
          </cell>
          <cell r="B147" t="str">
            <v>пер Советский 12/1</v>
          </cell>
          <cell r="C147">
            <v>26837.21</v>
          </cell>
        </row>
        <row r="148">
          <cell r="A148" t="str">
            <v>26</v>
          </cell>
          <cell r="B148" t="str">
            <v>пер Советский 14</v>
          </cell>
          <cell r="C148">
            <v>112384.51</v>
          </cell>
        </row>
        <row r="149">
          <cell r="A149" t="str">
            <v>26</v>
          </cell>
          <cell r="B149" t="str">
            <v>пер Советский 14/1</v>
          </cell>
          <cell r="C149">
            <v>75199.789999999994</v>
          </cell>
        </row>
        <row r="150">
          <cell r="A150" t="str">
            <v>26</v>
          </cell>
          <cell r="B150" t="str">
            <v>ул Советской Армии 1</v>
          </cell>
          <cell r="C150">
            <v>208318.29</v>
          </cell>
        </row>
        <row r="151">
          <cell r="A151" t="str">
            <v>26</v>
          </cell>
          <cell r="B151" t="str">
            <v>ул Советской Армии 3/1</v>
          </cell>
          <cell r="C151">
            <v>225307.14</v>
          </cell>
        </row>
        <row r="152">
          <cell r="A152" t="str">
            <v>26</v>
          </cell>
          <cell r="B152" t="str">
            <v>ул Советской Армии 3/2</v>
          </cell>
          <cell r="C152">
            <v>126802.52</v>
          </cell>
        </row>
        <row r="153">
          <cell r="A153" t="str">
            <v>26</v>
          </cell>
          <cell r="B153" t="str">
            <v>ул Советской Армии 5</v>
          </cell>
          <cell r="C153">
            <v>64138.43</v>
          </cell>
        </row>
        <row r="154">
          <cell r="A154" t="str">
            <v>26</v>
          </cell>
          <cell r="B154" t="str">
            <v>ул Советской Армии 7</v>
          </cell>
          <cell r="C154">
            <v>173419.47</v>
          </cell>
        </row>
        <row r="155">
          <cell r="A155" t="str">
            <v>26</v>
          </cell>
          <cell r="B155" t="str">
            <v>ул Советской Армии 9</v>
          </cell>
          <cell r="C155">
            <v>195543.31</v>
          </cell>
        </row>
        <row r="156">
          <cell r="A156" t="str">
            <v>26</v>
          </cell>
          <cell r="B156" t="str">
            <v>ул Суворова 125/3</v>
          </cell>
          <cell r="C156">
            <v>95860.11</v>
          </cell>
        </row>
        <row r="157">
          <cell r="A157" t="str">
            <v>26</v>
          </cell>
          <cell r="B157" t="str">
            <v>ул Суворова 125/4</v>
          </cell>
          <cell r="C157">
            <v>26956.93</v>
          </cell>
        </row>
        <row r="158">
          <cell r="A158" t="str">
            <v>26</v>
          </cell>
          <cell r="B158" t="str">
            <v>ул Суворова 134</v>
          </cell>
          <cell r="C158">
            <v>120156.62</v>
          </cell>
        </row>
        <row r="159">
          <cell r="A159" t="str">
            <v>26</v>
          </cell>
          <cell r="B159" t="str">
            <v>ул Суворова 134/А</v>
          </cell>
          <cell r="C159">
            <v>126420.37</v>
          </cell>
        </row>
        <row r="160">
          <cell r="A160" t="str">
            <v>26</v>
          </cell>
          <cell r="B160" t="str">
            <v>ул Суворова 136</v>
          </cell>
          <cell r="C160">
            <v>-5306.64</v>
          </cell>
        </row>
        <row r="161">
          <cell r="A161" t="str">
            <v>26</v>
          </cell>
          <cell r="B161" t="str">
            <v>ул Суворова 136/1</v>
          </cell>
          <cell r="C161">
            <v>186473.8</v>
          </cell>
        </row>
        <row r="162">
          <cell r="A162" t="str">
            <v>26</v>
          </cell>
          <cell r="B162" t="str">
            <v>ул Суворова 136/2</v>
          </cell>
          <cell r="C162">
            <v>51025.7</v>
          </cell>
        </row>
        <row r="163">
          <cell r="A163" t="str">
            <v>26</v>
          </cell>
          <cell r="B163" t="str">
            <v>ул Суворова 136/3</v>
          </cell>
          <cell r="C163">
            <v>103751.01</v>
          </cell>
        </row>
        <row r="164">
          <cell r="A164" t="str">
            <v>26</v>
          </cell>
          <cell r="B164" t="str">
            <v>ул Суворова 138</v>
          </cell>
          <cell r="C164">
            <v>128953.27</v>
          </cell>
        </row>
        <row r="165">
          <cell r="A165" t="str">
            <v>26</v>
          </cell>
          <cell r="B165" t="str">
            <v>ул Суворова 138/2</v>
          </cell>
          <cell r="C165">
            <v>69653.679999999993</v>
          </cell>
        </row>
        <row r="166">
          <cell r="A166" t="str">
            <v>26</v>
          </cell>
          <cell r="B166" t="str">
            <v>ул Суворова 140</v>
          </cell>
          <cell r="C166">
            <v>110217.64</v>
          </cell>
        </row>
        <row r="167">
          <cell r="A167" t="str">
            <v>26</v>
          </cell>
          <cell r="B167" t="str">
            <v>ул Суворова 142</v>
          </cell>
          <cell r="C167">
            <v>326122.69</v>
          </cell>
        </row>
        <row r="168">
          <cell r="A168" t="str">
            <v>26</v>
          </cell>
          <cell r="B168" t="str">
            <v>ул Суворова 144</v>
          </cell>
          <cell r="C168">
            <v>65981.34</v>
          </cell>
        </row>
        <row r="169">
          <cell r="A169" t="str">
            <v>26</v>
          </cell>
          <cell r="B169" t="str">
            <v>ул Суворова 146</v>
          </cell>
          <cell r="C169">
            <v>53360.55</v>
          </cell>
        </row>
        <row r="170">
          <cell r="B170" t="str">
            <v>Итого по ЖЭУ № 26</v>
          </cell>
          <cell r="C170">
            <v>4816726.18</v>
          </cell>
        </row>
        <row r="172">
          <cell r="A172" t="str">
            <v>27</v>
          </cell>
          <cell r="B172" t="str">
            <v>ул Завенягина 4/2</v>
          </cell>
          <cell r="C172">
            <v>317568.65999999997</v>
          </cell>
        </row>
        <row r="173">
          <cell r="A173" t="str">
            <v>27</v>
          </cell>
          <cell r="B173" t="str">
            <v>пр-кт Карла Маркса 139</v>
          </cell>
          <cell r="C173">
            <v>106585.78</v>
          </cell>
        </row>
        <row r="174">
          <cell r="A174" t="str">
            <v>27</v>
          </cell>
          <cell r="B174" t="str">
            <v>пр-кт Карла Маркса 139/1</v>
          </cell>
          <cell r="C174">
            <v>50610.239999999998</v>
          </cell>
        </row>
        <row r="175">
          <cell r="A175" t="str">
            <v>27</v>
          </cell>
          <cell r="B175" t="str">
            <v>пр-кт Карла Маркса 139/2</v>
          </cell>
          <cell r="C175">
            <v>81085.539999999994</v>
          </cell>
        </row>
        <row r="176">
          <cell r="A176" t="str">
            <v>27</v>
          </cell>
          <cell r="B176" t="str">
            <v>пр-кт Карла Маркса 141</v>
          </cell>
          <cell r="C176">
            <v>132021.87</v>
          </cell>
        </row>
        <row r="177">
          <cell r="A177" t="str">
            <v>27</v>
          </cell>
          <cell r="B177" t="str">
            <v>пр-кт Карла Маркса 141/1</v>
          </cell>
          <cell r="C177">
            <v>1436.36</v>
          </cell>
        </row>
        <row r="178">
          <cell r="A178" t="str">
            <v>27</v>
          </cell>
          <cell r="B178" t="str">
            <v>пр-кт Карла Маркса 141/2</v>
          </cell>
          <cell r="C178">
            <v>177294.92</v>
          </cell>
        </row>
        <row r="179">
          <cell r="A179" t="str">
            <v>27</v>
          </cell>
          <cell r="B179" t="str">
            <v>пр-кт Карла Маркса 141/3</v>
          </cell>
          <cell r="C179">
            <v>174897.45</v>
          </cell>
        </row>
        <row r="180">
          <cell r="A180" t="str">
            <v>27</v>
          </cell>
          <cell r="B180" t="str">
            <v>пр-кт Карла Маркса 141/3А</v>
          </cell>
          <cell r="C180">
            <v>159725.62</v>
          </cell>
        </row>
        <row r="181">
          <cell r="A181" t="str">
            <v>27</v>
          </cell>
          <cell r="B181" t="str">
            <v>пр-кт Карла Маркса 141/5</v>
          </cell>
          <cell r="C181">
            <v>58413.919999999998</v>
          </cell>
        </row>
        <row r="182">
          <cell r="A182" t="str">
            <v>27</v>
          </cell>
          <cell r="B182" t="str">
            <v>пр-кт Карла Маркса 143</v>
          </cell>
          <cell r="C182">
            <v>238116.76</v>
          </cell>
        </row>
        <row r="183">
          <cell r="A183" t="str">
            <v>27</v>
          </cell>
          <cell r="B183" t="str">
            <v>пр-кт Карла Маркса 143/1</v>
          </cell>
          <cell r="C183">
            <v>136660.82</v>
          </cell>
        </row>
        <row r="184">
          <cell r="A184" t="str">
            <v>27</v>
          </cell>
          <cell r="B184" t="str">
            <v>пр-кт Карла Маркса 143/3</v>
          </cell>
          <cell r="C184">
            <v>160015.94</v>
          </cell>
        </row>
        <row r="185">
          <cell r="A185" t="str">
            <v>27</v>
          </cell>
          <cell r="B185" t="str">
            <v>пр-кт Карла Маркса 145</v>
          </cell>
          <cell r="C185">
            <v>23531.27</v>
          </cell>
        </row>
        <row r="186">
          <cell r="A186" t="str">
            <v>27</v>
          </cell>
          <cell r="B186" t="str">
            <v>пр-кт Карла Маркса 145/1</v>
          </cell>
          <cell r="C186">
            <v>15584.93</v>
          </cell>
        </row>
        <row r="187">
          <cell r="A187" t="str">
            <v>27</v>
          </cell>
          <cell r="B187" t="str">
            <v>пр-кт Карла Маркса 145/5</v>
          </cell>
          <cell r="C187">
            <v>236513.52</v>
          </cell>
        </row>
        <row r="188">
          <cell r="A188" t="str">
            <v>27</v>
          </cell>
          <cell r="B188" t="str">
            <v>пр-кт Карла Маркса 147</v>
          </cell>
          <cell r="C188">
            <v>146459.54</v>
          </cell>
        </row>
        <row r="189">
          <cell r="A189" t="str">
            <v>27</v>
          </cell>
          <cell r="B189" t="str">
            <v>пр-кт Карла Маркса 149</v>
          </cell>
          <cell r="C189">
            <v>16442.439999999999</v>
          </cell>
        </row>
        <row r="190">
          <cell r="A190" t="str">
            <v>27</v>
          </cell>
          <cell r="B190" t="str">
            <v>пр-кт Карла Маркса 149/1</v>
          </cell>
          <cell r="C190">
            <v>131799.54999999999</v>
          </cell>
        </row>
        <row r="191">
          <cell r="A191" t="str">
            <v>27</v>
          </cell>
          <cell r="B191" t="str">
            <v>пр-кт Карла Маркса 149/2</v>
          </cell>
          <cell r="C191">
            <v>131490.78</v>
          </cell>
        </row>
        <row r="192">
          <cell r="A192" t="str">
            <v>27</v>
          </cell>
          <cell r="B192" t="str">
            <v>пр-кт Ленина 116</v>
          </cell>
          <cell r="C192">
            <v>468140.83</v>
          </cell>
        </row>
        <row r="193">
          <cell r="A193" t="str">
            <v>27</v>
          </cell>
          <cell r="B193" t="str">
            <v>пр-кт Ленина 116/1</v>
          </cell>
          <cell r="C193">
            <v>103160.99</v>
          </cell>
        </row>
        <row r="194">
          <cell r="A194" t="str">
            <v>27</v>
          </cell>
          <cell r="B194" t="str">
            <v>пр-кт Ленина 122/2</v>
          </cell>
          <cell r="C194">
            <v>153966.07999999999</v>
          </cell>
        </row>
        <row r="195">
          <cell r="A195" t="str">
            <v>27</v>
          </cell>
          <cell r="B195" t="str">
            <v>пр-кт Ленина 124</v>
          </cell>
          <cell r="C195">
            <v>240525.88</v>
          </cell>
        </row>
        <row r="196">
          <cell r="A196" t="str">
            <v>27</v>
          </cell>
          <cell r="B196" t="str">
            <v>пр-кт Ленина 126</v>
          </cell>
          <cell r="C196">
            <v>206926.72</v>
          </cell>
        </row>
        <row r="197">
          <cell r="A197" t="str">
            <v>27</v>
          </cell>
          <cell r="B197" t="str">
            <v>пр-кт Ленина 126/2</v>
          </cell>
          <cell r="C197">
            <v>227890.09</v>
          </cell>
        </row>
        <row r="198">
          <cell r="A198" t="str">
            <v>27</v>
          </cell>
          <cell r="B198" t="str">
            <v>пр-кт Ленина 128</v>
          </cell>
          <cell r="C198">
            <v>292862.59999999998</v>
          </cell>
        </row>
        <row r="199">
          <cell r="A199" t="str">
            <v>27</v>
          </cell>
          <cell r="B199" t="str">
            <v>пр-кт Ленина 128/1</v>
          </cell>
          <cell r="C199">
            <v>115595.72</v>
          </cell>
        </row>
        <row r="200">
          <cell r="A200" t="str">
            <v>27</v>
          </cell>
          <cell r="B200" t="str">
            <v>пр-кт Ленина 128/2</v>
          </cell>
          <cell r="C200">
            <v>49577.68</v>
          </cell>
        </row>
        <row r="201">
          <cell r="A201" t="str">
            <v>27</v>
          </cell>
          <cell r="B201" t="str">
            <v>ул Сталеваров 15</v>
          </cell>
          <cell r="C201">
            <v>153833.37</v>
          </cell>
        </row>
        <row r="202">
          <cell r="A202" t="str">
            <v>27</v>
          </cell>
          <cell r="B202" t="str">
            <v>ул Сталеваров 16</v>
          </cell>
          <cell r="C202">
            <v>161983.5</v>
          </cell>
        </row>
        <row r="203">
          <cell r="A203" t="str">
            <v>27</v>
          </cell>
          <cell r="B203" t="str">
            <v>ул Сталеваров 17</v>
          </cell>
          <cell r="C203">
            <v>274331</v>
          </cell>
        </row>
        <row r="204">
          <cell r="A204" t="str">
            <v>27</v>
          </cell>
          <cell r="B204" t="str">
            <v>ул Сталеваров 20</v>
          </cell>
          <cell r="C204">
            <v>250527.09</v>
          </cell>
        </row>
        <row r="205">
          <cell r="A205" t="str">
            <v>27</v>
          </cell>
          <cell r="B205" t="str">
            <v>ул Сталеваров 22/1</v>
          </cell>
          <cell r="C205">
            <v>280913.63</v>
          </cell>
        </row>
        <row r="206">
          <cell r="A206" t="str">
            <v>27</v>
          </cell>
          <cell r="B206" t="str">
            <v>ул Сталеваров 24</v>
          </cell>
          <cell r="C206">
            <v>254495.95</v>
          </cell>
        </row>
        <row r="207">
          <cell r="A207" t="str">
            <v>27</v>
          </cell>
          <cell r="B207" t="str">
            <v>ул Сталеваров 26/2</v>
          </cell>
          <cell r="C207">
            <v>55275.46</v>
          </cell>
        </row>
        <row r="208">
          <cell r="A208" t="str">
            <v>27</v>
          </cell>
          <cell r="B208" t="str">
            <v>ул Сталеваров 28</v>
          </cell>
          <cell r="C208">
            <v>147005.51</v>
          </cell>
        </row>
        <row r="209">
          <cell r="A209" t="str">
            <v>27</v>
          </cell>
          <cell r="B209" t="str">
            <v>ул Сталеваров 30</v>
          </cell>
          <cell r="C209">
            <v>-4241.72</v>
          </cell>
        </row>
        <row r="210">
          <cell r="B210" t="str">
            <v>Итого по ЖЭУ № 27</v>
          </cell>
          <cell r="C210">
            <v>5929026.2899999991</v>
          </cell>
        </row>
        <row r="212">
          <cell r="A212" t="str">
            <v>28</v>
          </cell>
          <cell r="B212" t="str">
            <v>ул Галиуллина 3</v>
          </cell>
          <cell r="C212">
            <v>100612.96</v>
          </cell>
        </row>
        <row r="213">
          <cell r="A213" t="str">
            <v>28</v>
          </cell>
          <cell r="B213" t="str">
            <v>ул Галиуллина 3/2</v>
          </cell>
          <cell r="C213">
            <v>44158.21</v>
          </cell>
        </row>
        <row r="214">
          <cell r="A214" t="str">
            <v>28</v>
          </cell>
          <cell r="B214" t="str">
            <v>ул Галиуллина 3/3</v>
          </cell>
          <cell r="C214">
            <v>31837.41</v>
          </cell>
        </row>
        <row r="215">
          <cell r="A215" t="str">
            <v>28</v>
          </cell>
          <cell r="B215" t="str">
            <v>ул Галиуллина 5</v>
          </cell>
          <cell r="C215">
            <v>107393.97</v>
          </cell>
        </row>
        <row r="216">
          <cell r="A216" t="str">
            <v>28</v>
          </cell>
          <cell r="B216" t="str">
            <v>ул Галиуллина 9</v>
          </cell>
          <cell r="C216">
            <v>137512.73000000001</v>
          </cell>
        </row>
        <row r="217">
          <cell r="A217" t="str">
            <v>28</v>
          </cell>
          <cell r="B217" t="str">
            <v>ул Галиуллина 11</v>
          </cell>
          <cell r="C217">
            <v>126775.92</v>
          </cell>
        </row>
        <row r="218">
          <cell r="A218" t="str">
            <v>28</v>
          </cell>
          <cell r="B218" t="str">
            <v>ул Галиуллина 11/2</v>
          </cell>
          <cell r="C218">
            <v>174331.97</v>
          </cell>
        </row>
        <row r="219">
          <cell r="A219" t="str">
            <v>28</v>
          </cell>
          <cell r="B219" t="str">
            <v>ул Завенягина 10</v>
          </cell>
          <cell r="C219">
            <v>4237.8900000000003</v>
          </cell>
        </row>
        <row r="220">
          <cell r="A220" t="str">
            <v>28</v>
          </cell>
          <cell r="B220" t="str">
            <v>ул Завенягина 12</v>
          </cell>
          <cell r="C220">
            <v>282853.14</v>
          </cell>
        </row>
        <row r="221">
          <cell r="A221" t="str">
            <v>28</v>
          </cell>
          <cell r="B221" t="str">
            <v>ул Завенягина 14/1</v>
          </cell>
          <cell r="C221">
            <v>88108.5</v>
          </cell>
        </row>
        <row r="222">
          <cell r="A222" t="str">
            <v>28</v>
          </cell>
          <cell r="B222" t="str">
            <v>ул Завенягина 14/2</v>
          </cell>
          <cell r="C222">
            <v>96460.77</v>
          </cell>
        </row>
        <row r="223">
          <cell r="A223" t="str">
            <v>28</v>
          </cell>
          <cell r="B223" t="str">
            <v>ул Завенягина 16</v>
          </cell>
          <cell r="C223">
            <v>225295.01</v>
          </cell>
        </row>
        <row r="224">
          <cell r="A224" t="str">
            <v>28</v>
          </cell>
          <cell r="B224" t="str">
            <v>пр-кт Карла Маркса 160</v>
          </cell>
          <cell r="C224">
            <v>165510.6</v>
          </cell>
        </row>
        <row r="225">
          <cell r="A225" t="str">
            <v>28</v>
          </cell>
          <cell r="B225" t="str">
            <v>пр-кт Карла Маркса 162/2</v>
          </cell>
          <cell r="C225">
            <v>87275.05</v>
          </cell>
        </row>
        <row r="226">
          <cell r="A226" t="str">
            <v>28</v>
          </cell>
          <cell r="B226" t="str">
            <v>пр-кт Карла Маркса 164</v>
          </cell>
          <cell r="C226">
            <v>760116.14</v>
          </cell>
        </row>
        <row r="227">
          <cell r="A227" t="str">
            <v>28</v>
          </cell>
          <cell r="B227" t="str">
            <v>пр-кт Карла Маркса 164/3</v>
          </cell>
          <cell r="C227">
            <v>198284.55</v>
          </cell>
        </row>
        <row r="228">
          <cell r="A228" t="str">
            <v>28</v>
          </cell>
          <cell r="B228" t="str">
            <v>пр-кт Карла Маркса 164/5</v>
          </cell>
          <cell r="C228">
            <v>54918.239999999998</v>
          </cell>
        </row>
        <row r="229">
          <cell r="A229" t="str">
            <v>28</v>
          </cell>
          <cell r="B229" t="str">
            <v>пр-кт Карла Маркса 166</v>
          </cell>
          <cell r="C229">
            <v>108028.59</v>
          </cell>
        </row>
        <row r="230">
          <cell r="A230" t="str">
            <v>28</v>
          </cell>
          <cell r="B230" t="str">
            <v>пр-кт Карла Маркса 166/1</v>
          </cell>
          <cell r="C230">
            <v>105214.37</v>
          </cell>
        </row>
        <row r="231">
          <cell r="A231" t="str">
            <v>28</v>
          </cell>
          <cell r="B231" t="str">
            <v>пр-кт Карла Маркса 168</v>
          </cell>
          <cell r="C231">
            <v>188308.32</v>
          </cell>
        </row>
        <row r="232">
          <cell r="A232" t="str">
            <v>28</v>
          </cell>
          <cell r="B232" t="str">
            <v>пр-кт Карла Маркса 168/2</v>
          </cell>
          <cell r="C232">
            <v>216277.56</v>
          </cell>
        </row>
        <row r="233">
          <cell r="A233" t="str">
            <v>28</v>
          </cell>
          <cell r="B233" t="str">
            <v>пр-кт Карла Маркса 168/3</v>
          </cell>
          <cell r="C233">
            <v>58314.28</v>
          </cell>
        </row>
        <row r="234">
          <cell r="A234" t="str">
            <v>28</v>
          </cell>
          <cell r="B234" t="str">
            <v>пр-кт Карла Маркса 170</v>
          </cell>
          <cell r="C234">
            <v>45056.35</v>
          </cell>
        </row>
        <row r="235">
          <cell r="A235" t="str">
            <v>28</v>
          </cell>
          <cell r="B235" t="str">
            <v>п Лесопарк 36</v>
          </cell>
          <cell r="C235">
            <v>31835.18</v>
          </cell>
        </row>
        <row r="236">
          <cell r="A236" t="str">
            <v>28</v>
          </cell>
          <cell r="B236" t="str">
            <v>п Лесопарк 37</v>
          </cell>
          <cell r="C236">
            <v>108107.06</v>
          </cell>
        </row>
        <row r="237">
          <cell r="A237" t="str">
            <v>28</v>
          </cell>
          <cell r="B237" t="str">
            <v>ул Сталеваров 4</v>
          </cell>
          <cell r="C237">
            <v>160376.85</v>
          </cell>
        </row>
        <row r="238">
          <cell r="A238" t="str">
            <v>28</v>
          </cell>
          <cell r="B238" t="str">
            <v>ул Сталеваров 6</v>
          </cell>
          <cell r="C238">
            <v>83696.5</v>
          </cell>
        </row>
        <row r="239">
          <cell r="A239" t="str">
            <v>28</v>
          </cell>
          <cell r="B239" t="str">
            <v>ул Сталеваров 6/1</v>
          </cell>
          <cell r="C239">
            <v>175452.55</v>
          </cell>
        </row>
        <row r="240">
          <cell r="A240" t="str">
            <v>28</v>
          </cell>
          <cell r="B240" t="str">
            <v>ул Сталеваров 10</v>
          </cell>
          <cell r="C240">
            <v>42980.29</v>
          </cell>
        </row>
        <row r="241">
          <cell r="A241" t="str">
            <v>28</v>
          </cell>
          <cell r="B241" t="str">
            <v>ул Сталеваров 10/1</v>
          </cell>
          <cell r="C241">
            <v>118814.17</v>
          </cell>
        </row>
        <row r="242">
          <cell r="A242" t="str">
            <v>28</v>
          </cell>
          <cell r="B242" t="str">
            <v>ул Сталеваров 10/2</v>
          </cell>
          <cell r="C242">
            <v>94764.79</v>
          </cell>
        </row>
        <row r="243">
          <cell r="A243" t="str">
            <v>28</v>
          </cell>
          <cell r="B243" t="str">
            <v>ул Сталеваров 12</v>
          </cell>
          <cell r="C243">
            <v>90984.33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U355"/>
  <sheetViews>
    <sheetView showZeros="0" tabSelected="1" zoomScaleNormal="100" zoomScaleSheetLayoutView="100" workbookViewId="0">
      <pane xSplit="3" ySplit="4" topLeftCell="AA223" activePane="bottomRight" state="frozen"/>
      <selection activeCell="AM58" sqref="AM58"/>
      <selection pane="topRight" activeCell="AM58" sqref="AM58"/>
      <selection pane="bottomLeft" activeCell="AM58" sqref="AM58"/>
      <selection pane="bottomRight" sqref="A1:AM229"/>
    </sheetView>
  </sheetViews>
  <sheetFormatPr defaultColWidth="39.42578125" defaultRowHeight="15.75" outlineLevelRow="1" x14ac:dyDescent="0.25"/>
  <cols>
    <col min="1" max="1" width="5" style="4" customWidth="1"/>
    <col min="2" max="2" width="6.5703125" style="4" customWidth="1"/>
    <col min="3" max="3" width="19.140625" style="85" customWidth="1"/>
    <col min="4" max="4" width="7.85546875" style="84" hidden="1" customWidth="1"/>
    <col min="5" max="5" width="10.5703125" style="84" hidden="1" customWidth="1"/>
    <col min="6" max="6" width="10.28515625" style="84" hidden="1" customWidth="1"/>
    <col min="7" max="7" width="15" style="67" hidden="1" customWidth="1"/>
    <col min="8" max="8" width="14.42578125" style="67" hidden="1" customWidth="1"/>
    <col min="9" max="9" width="17.7109375" style="67" hidden="1" customWidth="1"/>
    <col min="10" max="10" width="11.28515625" style="2" hidden="1" customWidth="1"/>
    <col min="11" max="12" width="9.85546875" style="3" hidden="1" customWidth="1"/>
    <col min="13" max="13" width="13.5703125" style="2" customWidth="1"/>
    <col min="14" max="14" width="8.5703125" style="3" customWidth="1"/>
    <col min="15" max="15" width="15" style="2" hidden="1" customWidth="1"/>
    <col min="16" max="16" width="12.7109375" style="2" customWidth="1"/>
    <col min="17" max="17" width="15" style="2" hidden="1" customWidth="1"/>
    <col min="18" max="18" width="15" style="2" customWidth="1"/>
    <col min="19" max="23" width="13.5703125" style="2" customWidth="1"/>
    <col min="24" max="24" width="11.7109375" style="2" customWidth="1"/>
    <col min="25" max="30" width="13.5703125" style="2" customWidth="1"/>
    <col min="31" max="31" width="9.42578125" style="2" customWidth="1"/>
    <col min="32" max="32" width="11" style="2" customWidth="1"/>
    <col min="33" max="33" width="11" style="2" hidden="1" customWidth="1"/>
    <col min="34" max="35" width="11" style="2" customWidth="1"/>
    <col min="36" max="36" width="8.85546875" style="3" customWidth="1"/>
    <col min="37" max="37" width="11" style="2" hidden="1" customWidth="1"/>
    <col min="38" max="39" width="12.140625" style="3" customWidth="1"/>
    <col min="40" max="40" width="14.85546875" style="2" hidden="1" customWidth="1"/>
    <col min="41" max="42" width="14.85546875" style="3" hidden="1" customWidth="1"/>
    <col min="43" max="43" width="17.85546875" style="2" hidden="1" customWidth="1"/>
    <col min="44" max="44" width="17.7109375" style="2" hidden="1" customWidth="1"/>
    <col min="45" max="47" width="14.85546875" style="2" hidden="1" customWidth="1"/>
    <col min="48" max="48" width="11.140625" style="4" customWidth="1"/>
    <col min="49" max="49" width="11" style="4" customWidth="1"/>
    <col min="50" max="16384" width="39.42578125" style="4"/>
  </cols>
  <sheetData>
    <row r="1" spans="1:47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47" ht="18.75" hidden="1" customHeigh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47" s="5" customFormat="1" ht="12.75" customHeight="1" x14ac:dyDescent="0.2">
      <c r="C3" s="6"/>
      <c r="D3" s="7"/>
      <c r="E3" s="7"/>
      <c r="F3" s="7"/>
      <c r="G3" s="8"/>
      <c r="H3" s="8"/>
      <c r="I3" s="8"/>
      <c r="J3" s="9"/>
      <c r="K3" s="10"/>
      <c r="L3" s="10" t="s">
        <v>1</v>
      </c>
      <c r="M3" s="9" t="s">
        <v>1</v>
      </c>
      <c r="N3" s="10" t="s">
        <v>2</v>
      </c>
      <c r="O3" s="9"/>
      <c r="P3" s="9"/>
      <c r="Q3" s="9" t="s">
        <v>1</v>
      </c>
      <c r="R3" s="9" t="s">
        <v>1</v>
      </c>
      <c r="S3" s="9" t="s">
        <v>1</v>
      </c>
      <c r="T3" s="9" t="s">
        <v>1</v>
      </c>
      <c r="U3" s="9" t="s">
        <v>1</v>
      </c>
      <c r="V3" s="9" t="s">
        <v>3</v>
      </c>
      <c r="W3" s="9" t="s">
        <v>3</v>
      </c>
      <c r="X3" s="9" t="s">
        <v>3</v>
      </c>
      <c r="Y3" s="9" t="s">
        <v>3</v>
      </c>
      <c r="Z3" s="9" t="s">
        <v>3</v>
      </c>
      <c r="AA3" s="9" t="s">
        <v>3</v>
      </c>
      <c r="AB3" s="9" t="s">
        <v>3</v>
      </c>
      <c r="AC3" s="9" t="s">
        <v>3</v>
      </c>
      <c r="AD3" s="9" t="s">
        <v>3</v>
      </c>
      <c r="AE3" s="9" t="s">
        <v>3</v>
      </c>
      <c r="AF3" s="9" t="s">
        <v>3</v>
      </c>
      <c r="AG3" s="9" t="s">
        <v>4</v>
      </c>
      <c r="AH3" s="9" t="s">
        <v>3</v>
      </c>
      <c r="AI3" s="9" t="s">
        <v>5</v>
      </c>
      <c r="AJ3" s="10"/>
      <c r="AK3" s="9" t="s">
        <v>5</v>
      </c>
      <c r="AL3" s="10" t="s">
        <v>6</v>
      </c>
      <c r="AM3" s="10"/>
      <c r="AN3" s="9"/>
      <c r="AO3" s="10"/>
      <c r="AP3" s="10"/>
      <c r="AQ3" s="9"/>
      <c r="AR3" s="9"/>
      <c r="AS3" s="9"/>
      <c r="AT3" s="9"/>
      <c r="AU3" s="9"/>
    </row>
    <row r="4" spans="1:47" s="19" customFormat="1" ht="63.75" customHeight="1" x14ac:dyDescent="0.25">
      <c r="A4" s="11" t="s">
        <v>7</v>
      </c>
      <c r="B4" s="11" t="s">
        <v>8</v>
      </c>
      <c r="C4" s="12" t="s">
        <v>9</v>
      </c>
      <c r="D4" s="11" t="s">
        <v>10</v>
      </c>
      <c r="E4" s="13" t="s">
        <v>11</v>
      </c>
      <c r="F4" s="86" t="s">
        <v>12</v>
      </c>
      <c r="G4" s="86" t="s">
        <v>13</v>
      </c>
      <c r="H4" s="86" t="s">
        <v>14</v>
      </c>
      <c r="I4" s="86" t="s">
        <v>15</v>
      </c>
      <c r="J4" s="86" t="s">
        <v>16</v>
      </c>
      <c r="K4" s="86" t="s">
        <v>17</v>
      </c>
      <c r="L4" s="86" t="s">
        <v>18</v>
      </c>
      <c r="M4" s="86" t="s">
        <v>19</v>
      </c>
      <c r="N4" s="86" t="s">
        <v>20</v>
      </c>
      <c r="O4" s="86"/>
      <c r="P4" s="86" t="s">
        <v>20</v>
      </c>
      <c r="Q4" s="86" t="s">
        <v>21</v>
      </c>
      <c r="R4" s="86" t="s">
        <v>22</v>
      </c>
      <c r="S4" s="86" t="s">
        <v>23</v>
      </c>
      <c r="T4" s="86" t="s">
        <v>24</v>
      </c>
      <c r="U4" s="86" t="s">
        <v>25</v>
      </c>
      <c r="V4" s="86" t="s">
        <v>26</v>
      </c>
      <c r="W4" s="86" t="s">
        <v>27</v>
      </c>
      <c r="X4" s="86" t="s">
        <v>28</v>
      </c>
      <c r="Y4" s="86" t="s">
        <v>29</v>
      </c>
      <c r="Z4" s="86" t="s">
        <v>30</v>
      </c>
      <c r="AA4" s="86" t="s">
        <v>31</v>
      </c>
      <c r="AB4" s="86" t="s">
        <v>32</v>
      </c>
      <c r="AC4" s="86" t="s">
        <v>33</v>
      </c>
      <c r="AD4" s="86" t="s">
        <v>34</v>
      </c>
      <c r="AE4" s="86" t="s">
        <v>35</v>
      </c>
      <c r="AF4" s="86" t="s">
        <v>36</v>
      </c>
      <c r="AG4" s="86" t="s">
        <v>37</v>
      </c>
      <c r="AH4" s="86" t="s">
        <v>38</v>
      </c>
      <c r="AI4" s="86" t="s">
        <v>39</v>
      </c>
      <c r="AJ4" s="86" t="s">
        <v>40</v>
      </c>
      <c r="AK4" s="86"/>
      <c r="AL4" s="86" t="s">
        <v>41</v>
      </c>
      <c r="AM4" s="86" t="s">
        <v>42</v>
      </c>
      <c r="AN4" s="15" t="s">
        <v>43</v>
      </c>
      <c r="AO4" s="16" t="s">
        <v>44</v>
      </c>
      <c r="AP4" s="16" t="s">
        <v>45</v>
      </c>
      <c r="AQ4" s="17" t="s">
        <v>46</v>
      </c>
      <c r="AR4" s="18" t="s">
        <v>47</v>
      </c>
      <c r="AS4" s="14"/>
      <c r="AT4" s="14"/>
      <c r="AU4" s="14"/>
    </row>
    <row r="5" spans="1:47" outlineLevel="1" x14ac:dyDescent="0.25">
      <c r="A5" s="20">
        <v>1</v>
      </c>
      <c r="B5" s="21" t="s">
        <v>48</v>
      </c>
      <c r="C5" s="90" t="s">
        <v>49</v>
      </c>
      <c r="D5" s="20">
        <v>9</v>
      </c>
      <c r="E5" s="20">
        <v>48</v>
      </c>
      <c r="F5" s="20">
        <v>1</v>
      </c>
      <c r="G5" s="22">
        <v>2104.5</v>
      </c>
      <c r="H5" s="22">
        <v>496.1</v>
      </c>
      <c r="I5" s="22">
        <f t="shared" ref="I5:I38" si="0">G5+H5</f>
        <v>2600.6</v>
      </c>
      <c r="J5" s="23">
        <v>2104.5</v>
      </c>
      <c r="K5" s="24">
        <f>F5</f>
        <v>1</v>
      </c>
      <c r="L5" s="24">
        <f t="shared" ref="L5:L68" si="1">75*0*0.7</f>
        <v>0</v>
      </c>
      <c r="M5" s="23">
        <f t="shared" ref="M5:M68" si="2">90*7*0.7</f>
        <v>441</v>
      </c>
      <c r="N5" s="24">
        <v>2</v>
      </c>
      <c r="O5" s="23"/>
      <c r="P5" s="23">
        <f t="shared" ref="P5:P38" si="3">N5*100*8*0.7</f>
        <v>1120</v>
      </c>
      <c r="Q5" s="23"/>
      <c r="R5" s="23"/>
      <c r="S5" s="23"/>
      <c r="T5" s="23">
        <f t="shared" ref="T5:T68" si="4">(E5*1.26*1.18*8*0.7)*0.8333</f>
        <v>333.02987827200002</v>
      </c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>
        <f t="shared" ref="AI5:AI68" si="5">ROUND(AJ5*50*1.18*6*0.7,2)</f>
        <v>247.8</v>
      </c>
      <c r="AJ5" s="24">
        <v>1</v>
      </c>
      <c r="AK5" s="23"/>
      <c r="AL5" s="24"/>
      <c r="AM5" s="24"/>
      <c r="AN5" s="23">
        <f t="shared" ref="AN5:AN68" si="6">SUM(P5:AI5)+L5+M5+AK5+AL5</f>
        <v>2141.8298782720003</v>
      </c>
      <c r="AO5" s="24">
        <v>0</v>
      </c>
      <c r="AP5" s="24">
        <v>0</v>
      </c>
      <c r="AQ5" s="23">
        <f t="shared" ref="AQ5:AQ38" si="7">AN5+AO5+AP5</f>
        <v>2141.8298782720003</v>
      </c>
      <c r="AR5" s="23"/>
      <c r="AS5" s="23"/>
      <c r="AT5" s="23"/>
      <c r="AU5" s="23"/>
    </row>
    <row r="6" spans="1:47" outlineLevel="1" x14ac:dyDescent="0.25">
      <c r="A6" s="20">
        <v>2</v>
      </c>
      <c r="B6" s="21" t="s">
        <v>48</v>
      </c>
      <c r="C6" s="90" t="s">
        <v>50</v>
      </c>
      <c r="D6" s="20">
        <v>5</v>
      </c>
      <c r="E6" s="20">
        <v>100</v>
      </c>
      <c r="F6" s="20">
        <v>6</v>
      </c>
      <c r="G6" s="22">
        <v>4610.7</v>
      </c>
      <c r="H6" s="22">
        <v>88.9</v>
      </c>
      <c r="I6" s="22">
        <f t="shared" si="0"/>
        <v>4699.5999999999995</v>
      </c>
      <c r="J6" s="23">
        <v>0</v>
      </c>
      <c r="K6" s="24"/>
      <c r="L6" s="24">
        <f t="shared" si="1"/>
        <v>0</v>
      </c>
      <c r="M6" s="23">
        <f t="shared" si="2"/>
        <v>441</v>
      </c>
      <c r="N6" s="24"/>
      <c r="O6" s="23"/>
      <c r="P6" s="23">
        <f t="shared" si="3"/>
        <v>0</v>
      </c>
      <c r="Q6" s="23"/>
      <c r="R6" s="23"/>
      <c r="S6" s="23"/>
      <c r="T6" s="23">
        <f t="shared" si="4"/>
        <v>693.81224639999994</v>
      </c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>
        <f t="shared" si="5"/>
        <v>0</v>
      </c>
      <c r="AJ6" s="24"/>
      <c r="AK6" s="23"/>
      <c r="AL6" s="24"/>
      <c r="AM6" s="24"/>
      <c r="AN6" s="23">
        <f t="shared" si="6"/>
        <v>1134.8122463999998</v>
      </c>
      <c r="AO6" s="24">
        <v>0</v>
      </c>
      <c r="AP6" s="24">
        <v>0</v>
      </c>
      <c r="AQ6" s="23">
        <f t="shared" si="7"/>
        <v>1134.8122463999998</v>
      </c>
      <c r="AR6" s="23"/>
      <c r="AS6" s="23"/>
      <c r="AT6" s="23"/>
      <c r="AU6" s="23"/>
    </row>
    <row r="7" spans="1:47" outlineLevel="1" x14ac:dyDescent="0.25">
      <c r="A7" s="20">
        <v>3</v>
      </c>
      <c r="B7" s="21" t="s">
        <v>48</v>
      </c>
      <c r="C7" s="90" t="s">
        <v>51</v>
      </c>
      <c r="D7" s="20">
        <v>9</v>
      </c>
      <c r="E7" s="20">
        <v>49</v>
      </c>
      <c r="F7" s="20">
        <v>1</v>
      </c>
      <c r="G7" s="22">
        <v>2116.4</v>
      </c>
      <c r="H7" s="22">
        <v>249.1</v>
      </c>
      <c r="I7" s="22">
        <f t="shared" si="0"/>
        <v>2365.5</v>
      </c>
      <c r="J7" s="23">
        <v>2116.4</v>
      </c>
      <c r="K7" s="24">
        <f>F7</f>
        <v>1</v>
      </c>
      <c r="L7" s="24">
        <f t="shared" si="1"/>
        <v>0</v>
      </c>
      <c r="M7" s="23">
        <f t="shared" si="2"/>
        <v>441</v>
      </c>
      <c r="N7" s="24">
        <v>2</v>
      </c>
      <c r="O7" s="23"/>
      <c r="P7" s="23">
        <f t="shared" si="3"/>
        <v>1120</v>
      </c>
      <c r="Q7" s="23"/>
      <c r="R7" s="23"/>
      <c r="S7" s="23"/>
      <c r="T7" s="23">
        <f t="shared" si="4"/>
        <v>339.96800073600002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>
        <f t="shared" si="5"/>
        <v>247.8</v>
      </c>
      <c r="AJ7" s="24">
        <v>1</v>
      </c>
      <c r="AK7" s="23"/>
      <c r="AL7" s="24"/>
      <c r="AM7" s="24"/>
      <c r="AN7" s="23">
        <f t="shared" si="6"/>
        <v>2148.768000736</v>
      </c>
      <c r="AO7" s="24">
        <v>0</v>
      </c>
      <c r="AP7" s="24">
        <v>0</v>
      </c>
      <c r="AQ7" s="23">
        <f t="shared" si="7"/>
        <v>2148.768000736</v>
      </c>
      <c r="AR7" s="23"/>
      <c r="AS7" s="23"/>
      <c r="AT7" s="23"/>
      <c r="AU7" s="23"/>
    </row>
    <row r="8" spans="1:47" outlineLevel="1" x14ac:dyDescent="0.25">
      <c r="A8" s="20">
        <v>4</v>
      </c>
      <c r="B8" s="21" t="s">
        <v>48</v>
      </c>
      <c r="C8" s="90" t="s">
        <v>52</v>
      </c>
      <c r="D8" s="20">
        <v>5</v>
      </c>
      <c r="E8" s="20">
        <v>100</v>
      </c>
      <c r="F8" s="20">
        <v>6</v>
      </c>
      <c r="G8" s="22">
        <v>4616.6000000000004</v>
      </c>
      <c r="H8" s="22">
        <v>257.5</v>
      </c>
      <c r="I8" s="22">
        <f t="shared" si="0"/>
        <v>4874.1000000000004</v>
      </c>
      <c r="J8" s="23">
        <v>0</v>
      </c>
      <c r="K8" s="24"/>
      <c r="L8" s="24">
        <f t="shared" si="1"/>
        <v>0</v>
      </c>
      <c r="M8" s="23">
        <f t="shared" si="2"/>
        <v>441</v>
      </c>
      <c r="N8" s="24"/>
      <c r="O8" s="23"/>
      <c r="P8" s="23">
        <f t="shared" si="3"/>
        <v>0</v>
      </c>
      <c r="Q8" s="23"/>
      <c r="R8" s="23"/>
      <c r="S8" s="23"/>
      <c r="T8" s="23">
        <f t="shared" si="4"/>
        <v>693.81224639999994</v>
      </c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>
        <f t="shared" si="5"/>
        <v>0</v>
      </c>
      <c r="AJ8" s="24"/>
      <c r="AK8" s="23"/>
      <c r="AL8" s="24"/>
      <c r="AM8" s="24"/>
      <c r="AN8" s="23">
        <f t="shared" si="6"/>
        <v>1134.8122463999998</v>
      </c>
      <c r="AO8" s="24">
        <v>0</v>
      </c>
      <c r="AP8" s="24">
        <v>0</v>
      </c>
      <c r="AQ8" s="23">
        <f t="shared" si="7"/>
        <v>1134.8122463999998</v>
      </c>
      <c r="AR8" s="23"/>
      <c r="AS8" s="23"/>
      <c r="AT8" s="23"/>
      <c r="AU8" s="23"/>
    </row>
    <row r="9" spans="1:47" outlineLevel="1" x14ac:dyDescent="0.25">
      <c r="A9" s="20">
        <v>5</v>
      </c>
      <c r="B9" s="21" t="s">
        <v>48</v>
      </c>
      <c r="C9" s="90" t="s">
        <v>53</v>
      </c>
      <c r="D9" s="20">
        <v>5</v>
      </c>
      <c r="E9" s="20">
        <v>96</v>
      </c>
      <c r="F9" s="20">
        <v>6</v>
      </c>
      <c r="G9" s="22">
        <v>4549.5</v>
      </c>
      <c r="H9" s="22">
        <v>0</v>
      </c>
      <c r="I9" s="22">
        <f t="shared" si="0"/>
        <v>4549.5</v>
      </c>
      <c r="J9" s="23">
        <v>0</v>
      </c>
      <c r="K9" s="24"/>
      <c r="L9" s="24">
        <f t="shared" si="1"/>
        <v>0</v>
      </c>
      <c r="M9" s="23">
        <f t="shared" si="2"/>
        <v>441</v>
      </c>
      <c r="N9" s="24"/>
      <c r="O9" s="23"/>
      <c r="P9" s="23">
        <f t="shared" si="3"/>
        <v>0</v>
      </c>
      <c r="Q9" s="23"/>
      <c r="R9" s="23"/>
      <c r="S9" s="23"/>
      <c r="T9" s="23">
        <f t="shared" si="4"/>
        <v>666.05975654400004</v>
      </c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>
        <f t="shared" si="5"/>
        <v>0</v>
      </c>
      <c r="AJ9" s="24"/>
      <c r="AK9" s="23"/>
      <c r="AL9" s="24"/>
      <c r="AM9" s="24"/>
      <c r="AN9" s="23">
        <f t="shared" si="6"/>
        <v>1107.059756544</v>
      </c>
      <c r="AO9" s="24">
        <v>0</v>
      </c>
      <c r="AP9" s="24">
        <v>0</v>
      </c>
      <c r="AQ9" s="23">
        <f t="shared" si="7"/>
        <v>1107.059756544</v>
      </c>
      <c r="AR9" s="23"/>
      <c r="AS9" s="23"/>
      <c r="AT9" s="23"/>
      <c r="AU9" s="23"/>
    </row>
    <row r="10" spans="1:47" outlineLevel="1" x14ac:dyDescent="0.25">
      <c r="A10" s="20">
        <v>6</v>
      </c>
      <c r="B10" s="21" t="s">
        <v>48</v>
      </c>
      <c r="C10" s="90" t="s">
        <v>54</v>
      </c>
      <c r="D10" s="20">
        <v>5</v>
      </c>
      <c r="E10" s="20"/>
      <c r="F10" s="20">
        <v>8</v>
      </c>
      <c r="G10" s="22">
        <v>5205.3</v>
      </c>
      <c r="H10" s="22">
        <f>1052.5-13</f>
        <v>1039.5</v>
      </c>
      <c r="I10" s="22">
        <f t="shared" si="0"/>
        <v>6244.8</v>
      </c>
      <c r="J10" s="23">
        <v>0</v>
      </c>
      <c r="K10" s="24"/>
      <c r="L10" s="24">
        <f t="shared" si="1"/>
        <v>0</v>
      </c>
      <c r="M10" s="23">
        <f t="shared" si="2"/>
        <v>441</v>
      </c>
      <c r="N10" s="24"/>
      <c r="O10" s="23"/>
      <c r="P10" s="23">
        <f t="shared" si="3"/>
        <v>0</v>
      </c>
      <c r="Q10" s="23"/>
      <c r="R10" s="23"/>
      <c r="S10" s="23"/>
      <c r="T10" s="23">
        <f t="shared" si="4"/>
        <v>0</v>
      </c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>
        <f t="shared" si="5"/>
        <v>0</v>
      </c>
      <c r="AJ10" s="24"/>
      <c r="AK10" s="23"/>
      <c r="AL10" s="24"/>
      <c r="AM10" s="24"/>
      <c r="AN10" s="23">
        <f t="shared" si="6"/>
        <v>441</v>
      </c>
      <c r="AO10" s="24">
        <v>700</v>
      </c>
      <c r="AP10" s="24">
        <v>0</v>
      </c>
      <c r="AQ10" s="23">
        <f t="shared" si="7"/>
        <v>1141</v>
      </c>
      <c r="AR10" s="23"/>
      <c r="AS10" s="23"/>
      <c r="AT10" s="23"/>
      <c r="AU10" s="23"/>
    </row>
    <row r="11" spans="1:47" outlineLevel="1" x14ac:dyDescent="0.25">
      <c r="A11" s="20">
        <v>7</v>
      </c>
      <c r="B11" s="21" t="s">
        <v>48</v>
      </c>
      <c r="C11" s="90" t="s">
        <v>55</v>
      </c>
      <c r="D11" s="20">
        <v>5</v>
      </c>
      <c r="E11" s="20">
        <v>60</v>
      </c>
      <c r="F11" s="20">
        <v>4</v>
      </c>
      <c r="G11" s="22">
        <v>2698.2</v>
      </c>
      <c r="H11" s="22">
        <v>0</v>
      </c>
      <c r="I11" s="22">
        <f t="shared" si="0"/>
        <v>2698.2</v>
      </c>
      <c r="J11" s="23">
        <v>0</v>
      </c>
      <c r="K11" s="24"/>
      <c r="L11" s="24">
        <f t="shared" si="1"/>
        <v>0</v>
      </c>
      <c r="M11" s="23">
        <f t="shared" si="2"/>
        <v>441</v>
      </c>
      <c r="N11" s="24"/>
      <c r="O11" s="23"/>
      <c r="P11" s="23">
        <f t="shared" si="3"/>
        <v>0</v>
      </c>
      <c r="Q11" s="23"/>
      <c r="R11" s="23"/>
      <c r="S11" s="23"/>
      <c r="T11" s="23">
        <f t="shared" si="4"/>
        <v>416.28734783999994</v>
      </c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>
        <f t="shared" si="5"/>
        <v>0</v>
      </c>
      <c r="AJ11" s="24"/>
      <c r="AK11" s="23"/>
      <c r="AL11" s="24"/>
      <c r="AM11" s="24"/>
      <c r="AN11" s="23">
        <f t="shared" si="6"/>
        <v>857.28734783999994</v>
      </c>
      <c r="AO11" s="24">
        <v>0</v>
      </c>
      <c r="AP11" s="24">
        <v>0</v>
      </c>
      <c r="AQ11" s="23">
        <f t="shared" si="7"/>
        <v>857.28734783999994</v>
      </c>
      <c r="AR11" s="23"/>
      <c r="AS11" s="23"/>
      <c r="AT11" s="23"/>
      <c r="AU11" s="23"/>
    </row>
    <row r="12" spans="1:47" outlineLevel="1" x14ac:dyDescent="0.25">
      <c r="A12" s="20">
        <v>8</v>
      </c>
      <c r="B12" s="21" t="s">
        <v>48</v>
      </c>
      <c r="C12" s="90" t="s">
        <v>56</v>
      </c>
      <c r="D12" s="20">
        <v>5</v>
      </c>
      <c r="E12" s="20">
        <v>60</v>
      </c>
      <c r="F12" s="20">
        <v>4</v>
      </c>
      <c r="G12" s="22">
        <v>2711.3</v>
      </c>
      <c r="H12" s="22">
        <v>0</v>
      </c>
      <c r="I12" s="22">
        <f t="shared" si="0"/>
        <v>2711.3</v>
      </c>
      <c r="J12" s="23">
        <v>0</v>
      </c>
      <c r="K12" s="24"/>
      <c r="L12" s="24">
        <f t="shared" si="1"/>
        <v>0</v>
      </c>
      <c r="M12" s="23">
        <f t="shared" si="2"/>
        <v>441</v>
      </c>
      <c r="N12" s="24"/>
      <c r="O12" s="23"/>
      <c r="P12" s="23">
        <f t="shared" si="3"/>
        <v>0</v>
      </c>
      <c r="Q12" s="23"/>
      <c r="R12" s="23"/>
      <c r="S12" s="23"/>
      <c r="T12" s="23">
        <f t="shared" si="4"/>
        <v>416.28734783999994</v>
      </c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>
        <f t="shared" si="5"/>
        <v>0</v>
      </c>
      <c r="AJ12" s="24"/>
      <c r="AK12" s="23"/>
      <c r="AL12" s="24"/>
      <c r="AM12" s="24"/>
      <c r="AN12" s="23">
        <f t="shared" si="6"/>
        <v>857.28734783999994</v>
      </c>
      <c r="AO12" s="24">
        <v>0</v>
      </c>
      <c r="AP12" s="24">
        <v>0</v>
      </c>
      <c r="AQ12" s="23">
        <f t="shared" si="7"/>
        <v>857.28734783999994</v>
      </c>
      <c r="AR12" s="23"/>
      <c r="AS12" s="23"/>
      <c r="AT12" s="23"/>
      <c r="AU12" s="23"/>
    </row>
    <row r="13" spans="1:47" outlineLevel="1" x14ac:dyDescent="0.25">
      <c r="A13" s="20">
        <v>9</v>
      </c>
      <c r="B13" s="21" t="s">
        <v>48</v>
      </c>
      <c r="C13" s="90" t="s">
        <v>57</v>
      </c>
      <c r="D13" s="20">
        <v>5</v>
      </c>
      <c r="E13" s="20">
        <v>60</v>
      </c>
      <c r="F13" s="20">
        <v>4</v>
      </c>
      <c r="G13" s="22">
        <v>2702.3</v>
      </c>
      <c r="H13" s="22">
        <v>0</v>
      </c>
      <c r="I13" s="22">
        <f t="shared" si="0"/>
        <v>2702.3</v>
      </c>
      <c r="J13" s="23">
        <v>0</v>
      </c>
      <c r="K13" s="24"/>
      <c r="L13" s="24">
        <f t="shared" si="1"/>
        <v>0</v>
      </c>
      <c r="M13" s="23">
        <f t="shared" si="2"/>
        <v>441</v>
      </c>
      <c r="N13" s="24"/>
      <c r="O13" s="23"/>
      <c r="P13" s="23">
        <f t="shared" si="3"/>
        <v>0</v>
      </c>
      <c r="Q13" s="23"/>
      <c r="R13" s="23"/>
      <c r="S13" s="23"/>
      <c r="T13" s="23">
        <f t="shared" si="4"/>
        <v>416.28734783999994</v>
      </c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>
        <f t="shared" si="5"/>
        <v>0</v>
      </c>
      <c r="AJ13" s="24"/>
      <c r="AK13" s="23"/>
      <c r="AL13" s="24"/>
      <c r="AM13" s="24"/>
      <c r="AN13" s="23">
        <f t="shared" si="6"/>
        <v>857.28734783999994</v>
      </c>
      <c r="AO13" s="24">
        <v>0</v>
      </c>
      <c r="AP13" s="24">
        <v>0</v>
      </c>
      <c r="AQ13" s="23">
        <f t="shared" si="7"/>
        <v>857.28734783999994</v>
      </c>
      <c r="AR13" s="23"/>
      <c r="AS13" s="23"/>
      <c r="AT13" s="23"/>
      <c r="AU13" s="23"/>
    </row>
    <row r="14" spans="1:47" outlineLevel="1" x14ac:dyDescent="0.25">
      <c r="A14" s="20">
        <v>10</v>
      </c>
      <c r="B14" s="21" t="s">
        <v>48</v>
      </c>
      <c r="C14" s="90" t="s">
        <v>58</v>
      </c>
      <c r="D14" s="20">
        <v>5</v>
      </c>
      <c r="E14" s="20">
        <v>60</v>
      </c>
      <c r="F14" s="20">
        <v>4</v>
      </c>
      <c r="G14" s="22">
        <v>2705.2</v>
      </c>
      <c r="H14" s="22">
        <v>0</v>
      </c>
      <c r="I14" s="22">
        <f t="shared" si="0"/>
        <v>2705.2</v>
      </c>
      <c r="J14" s="23">
        <v>0</v>
      </c>
      <c r="K14" s="24"/>
      <c r="L14" s="24">
        <f t="shared" si="1"/>
        <v>0</v>
      </c>
      <c r="M14" s="23">
        <f t="shared" si="2"/>
        <v>441</v>
      </c>
      <c r="N14" s="24"/>
      <c r="O14" s="23"/>
      <c r="P14" s="23">
        <f t="shared" si="3"/>
        <v>0</v>
      </c>
      <c r="Q14" s="23"/>
      <c r="R14" s="23"/>
      <c r="S14" s="23"/>
      <c r="T14" s="23">
        <f t="shared" si="4"/>
        <v>416.28734783999994</v>
      </c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>
        <f t="shared" si="5"/>
        <v>0</v>
      </c>
      <c r="AJ14" s="24"/>
      <c r="AK14" s="23"/>
      <c r="AL14" s="24"/>
      <c r="AM14" s="24"/>
      <c r="AN14" s="23">
        <f t="shared" si="6"/>
        <v>857.28734783999994</v>
      </c>
      <c r="AO14" s="24">
        <v>0</v>
      </c>
      <c r="AP14" s="24">
        <v>0</v>
      </c>
      <c r="AQ14" s="23">
        <f t="shared" si="7"/>
        <v>857.28734783999994</v>
      </c>
      <c r="AR14" s="23"/>
      <c r="AS14" s="23"/>
      <c r="AT14" s="23"/>
      <c r="AU14" s="23"/>
    </row>
    <row r="15" spans="1:47" outlineLevel="1" x14ac:dyDescent="0.25">
      <c r="A15" s="20">
        <v>11</v>
      </c>
      <c r="B15" s="21" t="s">
        <v>48</v>
      </c>
      <c r="C15" s="90" t="s">
        <v>59</v>
      </c>
      <c r="D15" s="20">
        <v>5</v>
      </c>
      <c r="E15" s="20">
        <v>100</v>
      </c>
      <c r="F15" s="20">
        <v>6</v>
      </c>
      <c r="G15" s="22">
        <v>4583.8999999999996</v>
      </c>
      <c r="H15" s="22">
        <v>0</v>
      </c>
      <c r="I15" s="22">
        <f t="shared" si="0"/>
        <v>4583.8999999999996</v>
      </c>
      <c r="J15" s="23">
        <v>0</v>
      </c>
      <c r="K15" s="24"/>
      <c r="L15" s="24">
        <f t="shared" si="1"/>
        <v>0</v>
      </c>
      <c r="M15" s="23">
        <f t="shared" si="2"/>
        <v>441</v>
      </c>
      <c r="N15" s="24"/>
      <c r="O15" s="23"/>
      <c r="P15" s="23">
        <f t="shared" si="3"/>
        <v>0</v>
      </c>
      <c r="Q15" s="23"/>
      <c r="R15" s="23"/>
      <c r="S15" s="23"/>
      <c r="T15" s="23">
        <f t="shared" si="4"/>
        <v>693.81224639999994</v>
      </c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>
        <f t="shared" si="5"/>
        <v>0</v>
      </c>
      <c r="AJ15" s="24"/>
      <c r="AK15" s="23"/>
      <c r="AL15" s="24"/>
      <c r="AM15" s="24"/>
      <c r="AN15" s="23">
        <f t="shared" si="6"/>
        <v>1134.8122463999998</v>
      </c>
      <c r="AO15" s="24">
        <v>0</v>
      </c>
      <c r="AP15" s="24">
        <v>0</v>
      </c>
      <c r="AQ15" s="23">
        <f t="shared" si="7"/>
        <v>1134.8122463999998</v>
      </c>
      <c r="AR15" s="23"/>
      <c r="AS15" s="23"/>
      <c r="AT15" s="23"/>
      <c r="AU15" s="23"/>
    </row>
    <row r="16" spans="1:47" outlineLevel="1" x14ac:dyDescent="0.25">
      <c r="A16" s="20">
        <v>12</v>
      </c>
      <c r="B16" s="21" t="s">
        <v>48</v>
      </c>
      <c r="C16" s="90" t="s">
        <v>60</v>
      </c>
      <c r="D16" s="20">
        <v>9</v>
      </c>
      <c r="E16" s="20">
        <v>48</v>
      </c>
      <c r="F16" s="20">
        <v>1</v>
      </c>
      <c r="G16" s="22">
        <v>2082.1</v>
      </c>
      <c r="H16" s="22">
        <v>529.29999999999995</v>
      </c>
      <c r="I16" s="22">
        <f t="shared" si="0"/>
        <v>2611.3999999999996</v>
      </c>
      <c r="J16" s="23">
        <v>2082.1</v>
      </c>
      <c r="K16" s="24">
        <f>F16</f>
        <v>1</v>
      </c>
      <c r="L16" s="24">
        <f t="shared" si="1"/>
        <v>0</v>
      </c>
      <c r="M16" s="23">
        <f t="shared" si="2"/>
        <v>441</v>
      </c>
      <c r="N16" s="24">
        <v>2</v>
      </c>
      <c r="O16" s="23"/>
      <c r="P16" s="23">
        <f t="shared" si="3"/>
        <v>1120</v>
      </c>
      <c r="Q16" s="23"/>
      <c r="R16" s="23"/>
      <c r="S16" s="23"/>
      <c r="T16" s="23">
        <f t="shared" si="4"/>
        <v>333.02987827200002</v>
      </c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>
        <f t="shared" si="5"/>
        <v>247.8</v>
      </c>
      <c r="AJ16" s="24">
        <v>1</v>
      </c>
      <c r="AK16" s="23"/>
      <c r="AL16" s="24"/>
      <c r="AM16" s="24"/>
      <c r="AN16" s="23">
        <f t="shared" si="6"/>
        <v>2141.8298782720003</v>
      </c>
      <c r="AO16" s="24">
        <v>0</v>
      </c>
      <c r="AP16" s="24">
        <v>0</v>
      </c>
      <c r="AQ16" s="23">
        <f t="shared" si="7"/>
        <v>2141.8298782720003</v>
      </c>
      <c r="AR16" s="23"/>
      <c r="AS16" s="23"/>
      <c r="AT16" s="23"/>
      <c r="AU16" s="23"/>
    </row>
    <row r="17" spans="1:47" outlineLevel="1" x14ac:dyDescent="0.25">
      <c r="A17" s="20">
        <v>13</v>
      </c>
      <c r="B17" s="21" t="s">
        <v>48</v>
      </c>
      <c r="C17" s="90" t="s">
        <v>61</v>
      </c>
      <c r="D17" s="20">
        <v>5</v>
      </c>
      <c r="E17" s="20">
        <v>69</v>
      </c>
      <c r="F17" s="20">
        <v>4</v>
      </c>
      <c r="G17" s="22">
        <v>3409.6</v>
      </c>
      <c r="H17" s="22">
        <v>51.5</v>
      </c>
      <c r="I17" s="22">
        <f t="shared" si="0"/>
        <v>3461.1</v>
      </c>
      <c r="J17" s="23">
        <v>0</v>
      </c>
      <c r="K17" s="24"/>
      <c r="L17" s="24">
        <f t="shared" si="1"/>
        <v>0</v>
      </c>
      <c r="M17" s="23">
        <f t="shared" si="2"/>
        <v>441</v>
      </c>
      <c r="N17" s="24"/>
      <c r="O17" s="23"/>
      <c r="P17" s="23">
        <f t="shared" si="3"/>
        <v>0</v>
      </c>
      <c r="Q17" s="23"/>
      <c r="R17" s="23"/>
      <c r="S17" s="23"/>
      <c r="T17" s="23">
        <f t="shared" si="4"/>
        <v>478.73045001599996</v>
      </c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>
        <f t="shared" si="5"/>
        <v>0</v>
      </c>
      <c r="AJ17" s="24"/>
      <c r="AK17" s="23"/>
      <c r="AL17" s="24"/>
      <c r="AM17" s="24"/>
      <c r="AN17" s="23">
        <f t="shared" si="6"/>
        <v>919.73045001599996</v>
      </c>
      <c r="AO17" s="24">
        <v>0</v>
      </c>
      <c r="AP17" s="24">
        <v>0</v>
      </c>
      <c r="AQ17" s="23">
        <f t="shared" si="7"/>
        <v>919.73045001599996</v>
      </c>
      <c r="AR17" s="23"/>
      <c r="AS17" s="23"/>
      <c r="AT17" s="23"/>
      <c r="AU17" s="23"/>
    </row>
    <row r="18" spans="1:47" outlineLevel="1" x14ac:dyDescent="0.25">
      <c r="A18" s="20">
        <v>14</v>
      </c>
      <c r="B18" s="21" t="s">
        <v>48</v>
      </c>
      <c r="C18" s="90" t="s">
        <v>62</v>
      </c>
      <c r="D18" s="20">
        <v>5</v>
      </c>
      <c r="E18" s="20">
        <v>54</v>
      </c>
      <c r="F18" s="20">
        <v>1</v>
      </c>
      <c r="G18" s="22">
        <v>2029.5</v>
      </c>
      <c r="H18" s="22"/>
      <c r="I18" s="22">
        <f t="shared" si="0"/>
        <v>2029.5</v>
      </c>
      <c r="J18" s="23">
        <v>0</v>
      </c>
      <c r="K18" s="24"/>
      <c r="L18" s="24">
        <f t="shared" si="1"/>
        <v>0</v>
      </c>
      <c r="M18" s="23">
        <f t="shared" si="2"/>
        <v>441</v>
      </c>
      <c r="N18" s="24"/>
      <c r="O18" s="23"/>
      <c r="P18" s="23">
        <f t="shared" si="3"/>
        <v>0</v>
      </c>
      <c r="Q18" s="23"/>
      <c r="R18" s="23"/>
      <c r="S18" s="23"/>
      <c r="T18" s="23">
        <f t="shared" si="4"/>
        <v>374.65861305599998</v>
      </c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>
        <f t="shared" si="5"/>
        <v>0</v>
      </c>
      <c r="AJ18" s="24"/>
      <c r="AK18" s="23"/>
      <c r="AL18" s="24"/>
      <c r="AM18" s="24"/>
      <c r="AN18" s="23">
        <f t="shared" si="6"/>
        <v>815.65861305599992</v>
      </c>
      <c r="AO18" s="24">
        <v>0</v>
      </c>
      <c r="AP18" s="24">
        <v>0</v>
      </c>
      <c r="AQ18" s="23">
        <f t="shared" si="7"/>
        <v>815.65861305599992</v>
      </c>
      <c r="AR18" s="23"/>
      <c r="AS18" s="23"/>
      <c r="AT18" s="23"/>
      <c r="AU18" s="23"/>
    </row>
    <row r="19" spans="1:47" outlineLevel="1" x14ac:dyDescent="0.25">
      <c r="A19" s="20">
        <v>15</v>
      </c>
      <c r="B19" s="21" t="s">
        <v>48</v>
      </c>
      <c r="C19" s="90" t="s">
        <v>63</v>
      </c>
      <c r="D19" s="20">
        <v>5</v>
      </c>
      <c r="E19" s="20">
        <v>54</v>
      </c>
      <c r="F19" s="20">
        <v>1</v>
      </c>
      <c r="G19" s="22">
        <v>2027.2</v>
      </c>
      <c r="H19" s="22">
        <v>0</v>
      </c>
      <c r="I19" s="22">
        <f t="shared" si="0"/>
        <v>2027.2</v>
      </c>
      <c r="J19" s="23">
        <v>0</v>
      </c>
      <c r="K19" s="24"/>
      <c r="L19" s="24">
        <f t="shared" si="1"/>
        <v>0</v>
      </c>
      <c r="M19" s="23">
        <f t="shared" si="2"/>
        <v>441</v>
      </c>
      <c r="N19" s="24"/>
      <c r="O19" s="23"/>
      <c r="P19" s="23">
        <f t="shared" si="3"/>
        <v>0</v>
      </c>
      <c r="Q19" s="23"/>
      <c r="R19" s="23"/>
      <c r="S19" s="23"/>
      <c r="T19" s="23">
        <f t="shared" si="4"/>
        <v>374.65861305599998</v>
      </c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>
        <f t="shared" si="5"/>
        <v>0</v>
      </c>
      <c r="AJ19" s="24"/>
      <c r="AK19" s="23"/>
      <c r="AL19" s="24"/>
      <c r="AM19" s="24"/>
      <c r="AN19" s="23">
        <f t="shared" si="6"/>
        <v>815.65861305599992</v>
      </c>
      <c r="AO19" s="24">
        <v>0</v>
      </c>
      <c r="AP19" s="24">
        <v>0</v>
      </c>
      <c r="AQ19" s="23">
        <f t="shared" si="7"/>
        <v>815.65861305599992</v>
      </c>
      <c r="AR19" s="23"/>
      <c r="AS19" s="23"/>
      <c r="AT19" s="23"/>
      <c r="AU19" s="23"/>
    </row>
    <row r="20" spans="1:47" outlineLevel="1" x14ac:dyDescent="0.25">
      <c r="A20" s="20">
        <v>16</v>
      </c>
      <c r="B20" s="21" t="s">
        <v>48</v>
      </c>
      <c r="C20" s="90" t="s">
        <v>64</v>
      </c>
      <c r="D20" s="20">
        <v>5</v>
      </c>
      <c r="E20" s="20">
        <v>70</v>
      </c>
      <c r="F20" s="20">
        <v>4</v>
      </c>
      <c r="G20" s="22">
        <v>3463.3</v>
      </c>
      <c r="H20" s="22"/>
      <c r="I20" s="22">
        <f t="shared" si="0"/>
        <v>3463.3</v>
      </c>
      <c r="J20" s="23">
        <v>0</v>
      </c>
      <c r="K20" s="24"/>
      <c r="L20" s="24">
        <f t="shared" si="1"/>
        <v>0</v>
      </c>
      <c r="M20" s="23">
        <f t="shared" si="2"/>
        <v>441</v>
      </c>
      <c r="N20" s="24"/>
      <c r="O20" s="23"/>
      <c r="P20" s="23">
        <f t="shared" si="3"/>
        <v>0</v>
      </c>
      <c r="Q20" s="23"/>
      <c r="R20" s="23"/>
      <c r="S20" s="23"/>
      <c r="T20" s="23">
        <f t="shared" si="4"/>
        <v>485.66857247999991</v>
      </c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>
        <f t="shared" si="5"/>
        <v>0</v>
      </c>
      <c r="AJ20" s="24"/>
      <c r="AK20" s="23"/>
      <c r="AL20" s="24"/>
      <c r="AM20" s="24"/>
      <c r="AN20" s="23">
        <f t="shared" si="6"/>
        <v>926.66857247999997</v>
      </c>
      <c r="AO20" s="24">
        <v>0</v>
      </c>
      <c r="AP20" s="24">
        <v>0</v>
      </c>
      <c r="AQ20" s="23">
        <f t="shared" si="7"/>
        <v>926.66857247999997</v>
      </c>
      <c r="AR20" s="23"/>
      <c r="AS20" s="23"/>
      <c r="AT20" s="23"/>
      <c r="AU20" s="23"/>
    </row>
    <row r="21" spans="1:47" outlineLevel="1" x14ac:dyDescent="0.25">
      <c r="A21" s="20">
        <v>17</v>
      </c>
      <c r="B21" s="21" t="s">
        <v>48</v>
      </c>
      <c r="C21" s="90" t="s">
        <v>65</v>
      </c>
      <c r="D21" s="20">
        <v>5</v>
      </c>
      <c r="E21" s="20">
        <v>70</v>
      </c>
      <c r="F21" s="20">
        <v>4</v>
      </c>
      <c r="G21" s="22">
        <v>3420.8</v>
      </c>
      <c r="H21" s="22">
        <v>0</v>
      </c>
      <c r="I21" s="22">
        <f t="shared" si="0"/>
        <v>3420.8</v>
      </c>
      <c r="J21" s="23">
        <v>0</v>
      </c>
      <c r="K21" s="24"/>
      <c r="L21" s="24">
        <f t="shared" si="1"/>
        <v>0</v>
      </c>
      <c r="M21" s="23">
        <f t="shared" si="2"/>
        <v>441</v>
      </c>
      <c r="N21" s="24"/>
      <c r="O21" s="23"/>
      <c r="P21" s="23">
        <f t="shared" si="3"/>
        <v>0</v>
      </c>
      <c r="Q21" s="23"/>
      <c r="R21" s="23"/>
      <c r="S21" s="23"/>
      <c r="T21" s="23">
        <f t="shared" si="4"/>
        <v>485.66857247999991</v>
      </c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>
        <f t="shared" si="5"/>
        <v>0</v>
      </c>
      <c r="AJ21" s="24"/>
      <c r="AK21" s="23"/>
      <c r="AL21" s="24"/>
      <c r="AM21" s="24"/>
      <c r="AN21" s="23">
        <f t="shared" si="6"/>
        <v>926.66857247999997</v>
      </c>
      <c r="AO21" s="24">
        <v>0</v>
      </c>
      <c r="AP21" s="24">
        <v>0</v>
      </c>
      <c r="AQ21" s="23">
        <f t="shared" si="7"/>
        <v>926.66857247999997</v>
      </c>
      <c r="AR21" s="23"/>
      <c r="AS21" s="23"/>
      <c r="AT21" s="23"/>
      <c r="AU21" s="23"/>
    </row>
    <row r="22" spans="1:47" outlineLevel="1" x14ac:dyDescent="0.25">
      <c r="A22" s="20">
        <v>18</v>
      </c>
      <c r="B22" s="21" t="s">
        <v>48</v>
      </c>
      <c r="C22" s="90" t="s">
        <v>66</v>
      </c>
      <c r="D22" s="20">
        <v>5</v>
      </c>
      <c r="E22" s="20">
        <v>56</v>
      </c>
      <c r="F22" s="20">
        <v>4</v>
      </c>
      <c r="G22" s="22">
        <v>2758.9</v>
      </c>
      <c r="H22" s="22">
        <v>1435</v>
      </c>
      <c r="I22" s="22">
        <f t="shared" si="0"/>
        <v>4193.8999999999996</v>
      </c>
      <c r="J22" s="23">
        <v>0</v>
      </c>
      <c r="K22" s="24"/>
      <c r="L22" s="24">
        <f t="shared" si="1"/>
        <v>0</v>
      </c>
      <c r="M22" s="23">
        <f t="shared" si="2"/>
        <v>441</v>
      </c>
      <c r="N22" s="24"/>
      <c r="O22" s="23"/>
      <c r="P22" s="23">
        <f t="shared" si="3"/>
        <v>0</v>
      </c>
      <c r="Q22" s="23"/>
      <c r="R22" s="23"/>
      <c r="S22" s="23"/>
      <c r="T22" s="23">
        <f t="shared" si="4"/>
        <v>388.53485798399998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>
        <f t="shared" si="5"/>
        <v>0</v>
      </c>
      <c r="AJ22" s="24"/>
      <c r="AK22" s="23"/>
      <c r="AL22" s="24"/>
      <c r="AM22" s="24"/>
      <c r="AN22" s="23">
        <f t="shared" si="6"/>
        <v>829.53485798399993</v>
      </c>
      <c r="AO22" s="24">
        <v>0</v>
      </c>
      <c r="AP22" s="24"/>
      <c r="AQ22" s="23">
        <f t="shared" si="7"/>
        <v>829.53485798399993</v>
      </c>
      <c r="AR22" s="23"/>
      <c r="AS22" s="23"/>
      <c r="AT22" s="23"/>
      <c r="AU22" s="23"/>
    </row>
    <row r="23" spans="1:47" outlineLevel="1" x14ac:dyDescent="0.25">
      <c r="A23" s="20">
        <v>19</v>
      </c>
      <c r="B23" s="21" t="s">
        <v>48</v>
      </c>
      <c r="C23" s="90" t="s">
        <v>67</v>
      </c>
      <c r="D23" s="20">
        <v>5</v>
      </c>
      <c r="E23" s="20">
        <v>119</v>
      </c>
      <c r="F23" s="20">
        <v>2</v>
      </c>
      <c r="G23" s="22">
        <v>3190.78</v>
      </c>
      <c r="H23" s="22">
        <v>197.3</v>
      </c>
      <c r="I23" s="22">
        <f t="shared" si="0"/>
        <v>3388.0800000000004</v>
      </c>
      <c r="J23" s="23">
        <v>0</v>
      </c>
      <c r="K23" s="24"/>
      <c r="L23" s="24">
        <f t="shared" si="1"/>
        <v>0</v>
      </c>
      <c r="M23" s="23">
        <f t="shared" si="2"/>
        <v>441</v>
      </c>
      <c r="N23" s="24"/>
      <c r="O23" s="23"/>
      <c r="P23" s="23">
        <f t="shared" si="3"/>
        <v>0</v>
      </c>
      <c r="Q23" s="23"/>
      <c r="R23" s="23"/>
      <c r="S23" s="23"/>
      <c r="T23" s="23">
        <f t="shared" si="4"/>
        <v>825.63657321599987</v>
      </c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>
        <f t="shared" si="5"/>
        <v>0</v>
      </c>
      <c r="AJ23" s="24"/>
      <c r="AK23" s="23"/>
      <c r="AL23" s="24"/>
      <c r="AM23" s="24"/>
      <c r="AN23" s="23">
        <f t="shared" si="6"/>
        <v>1266.6365732159998</v>
      </c>
      <c r="AO23" s="24">
        <v>0</v>
      </c>
      <c r="AP23" s="24">
        <v>0</v>
      </c>
      <c r="AQ23" s="23">
        <f t="shared" si="7"/>
        <v>1266.6365732159998</v>
      </c>
      <c r="AR23" s="23"/>
      <c r="AS23" s="23"/>
      <c r="AT23" s="23"/>
      <c r="AU23" s="23"/>
    </row>
    <row r="24" spans="1:47" outlineLevel="1" x14ac:dyDescent="0.25">
      <c r="A24" s="20">
        <v>20</v>
      </c>
      <c r="B24" s="21" t="s">
        <v>48</v>
      </c>
      <c r="C24" s="90" t="s">
        <v>68</v>
      </c>
      <c r="D24" s="20">
        <v>5</v>
      </c>
      <c r="E24" s="20">
        <v>30</v>
      </c>
      <c r="F24" s="20">
        <v>2</v>
      </c>
      <c r="G24" s="22">
        <v>1601.8</v>
      </c>
      <c r="H24" s="22">
        <v>0</v>
      </c>
      <c r="I24" s="22">
        <f t="shared" si="0"/>
        <v>1601.8</v>
      </c>
      <c r="J24" s="23">
        <v>0</v>
      </c>
      <c r="K24" s="24"/>
      <c r="L24" s="24">
        <f t="shared" si="1"/>
        <v>0</v>
      </c>
      <c r="M24" s="23">
        <f t="shared" si="2"/>
        <v>441</v>
      </c>
      <c r="N24" s="24"/>
      <c r="O24" s="23"/>
      <c r="P24" s="23">
        <f t="shared" si="3"/>
        <v>0</v>
      </c>
      <c r="Q24" s="23"/>
      <c r="R24" s="23"/>
      <c r="S24" s="23"/>
      <c r="T24" s="23">
        <f t="shared" si="4"/>
        <v>208.14367391999997</v>
      </c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>
        <f t="shared" si="5"/>
        <v>0</v>
      </c>
      <c r="AJ24" s="24"/>
      <c r="AK24" s="23"/>
      <c r="AL24" s="24"/>
      <c r="AM24" s="24"/>
      <c r="AN24" s="23">
        <f t="shared" si="6"/>
        <v>649.14367391999997</v>
      </c>
      <c r="AO24" s="24">
        <v>0</v>
      </c>
      <c r="AP24" s="24">
        <v>0</v>
      </c>
      <c r="AQ24" s="23">
        <f t="shared" si="7"/>
        <v>649.14367391999997</v>
      </c>
      <c r="AR24" s="23"/>
      <c r="AS24" s="23"/>
      <c r="AT24" s="23"/>
      <c r="AU24" s="23"/>
    </row>
    <row r="25" spans="1:47" outlineLevel="1" x14ac:dyDescent="0.25">
      <c r="A25" s="20">
        <v>21</v>
      </c>
      <c r="B25" s="21" t="s">
        <v>48</v>
      </c>
      <c r="C25" s="90" t="s">
        <v>69</v>
      </c>
      <c r="D25" s="20">
        <v>5</v>
      </c>
      <c r="E25" s="20">
        <v>60</v>
      </c>
      <c r="F25" s="20">
        <v>1</v>
      </c>
      <c r="G25" s="22">
        <v>1599.6</v>
      </c>
      <c r="H25" s="22">
        <v>254.6</v>
      </c>
      <c r="I25" s="22">
        <f t="shared" si="0"/>
        <v>1854.1999999999998</v>
      </c>
      <c r="J25" s="23">
        <v>0</v>
      </c>
      <c r="K25" s="24"/>
      <c r="L25" s="24">
        <f t="shared" si="1"/>
        <v>0</v>
      </c>
      <c r="M25" s="23">
        <f t="shared" si="2"/>
        <v>441</v>
      </c>
      <c r="N25" s="24"/>
      <c r="O25" s="23"/>
      <c r="P25" s="23">
        <f t="shared" si="3"/>
        <v>0</v>
      </c>
      <c r="Q25" s="23"/>
      <c r="R25" s="23"/>
      <c r="S25" s="23"/>
      <c r="T25" s="23">
        <f t="shared" si="4"/>
        <v>416.28734783999994</v>
      </c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>
        <f t="shared" si="5"/>
        <v>0</v>
      </c>
      <c r="AJ25" s="24"/>
      <c r="AK25" s="23"/>
      <c r="AL25" s="24"/>
      <c r="AM25" s="24"/>
      <c r="AN25" s="23">
        <f t="shared" si="6"/>
        <v>857.28734783999994</v>
      </c>
      <c r="AO25" s="24">
        <v>0</v>
      </c>
      <c r="AP25" s="24">
        <v>0</v>
      </c>
      <c r="AQ25" s="23">
        <f t="shared" si="7"/>
        <v>857.28734783999994</v>
      </c>
      <c r="AR25" s="23"/>
      <c r="AS25" s="23"/>
      <c r="AT25" s="23"/>
      <c r="AU25" s="23"/>
    </row>
    <row r="26" spans="1:47" outlineLevel="1" x14ac:dyDescent="0.25">
      <c r="A26" s="20">
        <v>22</v>
      </c>
      <c r="B26" s="21" t="s">
        <v>48</v>
      </c>
      <c r="C26" s="90" t="s">
        <v>70</v>
      </c>
      <c r="D26" s="20">
        <v>5</v>
      </c>
      <c r="E26" s="20">
        <v>78</v>
      </c>
      <c r="F26" s="20">
        <v>6</v>
      </c>
      <c r="G26" s="22">
        <v>3800.2</v>
      </c>
      <c r="H26" s="22">
        <v>583.20000000000005</v>
      </c>
      <c r="I26" s="22">
        <f t="shared" si="0"/>
        <v>4383.3999999999996</v>
      </c>
      <c r="J26" s="23">
        <v>0</v>
      </c>
      <c r="K26" s="24"/>
      <c r="L26" s="24">
        <f t="shared" si="1"/>
        <v>0</v>
      </c>
      <c r="M26" s="23">
        <f t="shared" si="2"/>
        <v>441</v>
      </c>
      <c r="N26" s="24"/>
      <c r="O26" s="23"/>
      <c r="P26" s="23">
        <f t="shared" si="3"/>
        <v>0</v>
      </c>
      <c r="Q26" s="23"/>
      <c r="R26" s="23"/>
      <c r="S26" s="23"/>
      <c r="T26" s="23">
        <f t="shared" si="4"/>
        <v>541.17355219199999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>
        <f t="shared" si="5"/>
        <v>0</v>
      </c>
      <c r="AJ26" s="24"/>
      <c r="AK26" s="23"/>
      <c r="AL26" s="24"/>
      <c r="AM26" s="24"/>
      <c r="AN26" s="23">
        <f t="shared" si="6"/>
        <v>982.17355219199999</v>
      </c>
      <c r="AO26" s="24">
        <v>0</v>
      </c>
      <c r="AP26" s="24">
        <v>0</v>
      </c>
      <c r="AQ26" s="23">
        <f t="shared" si="7"/>
        <v>982.17355219199999</v>
      </c>
      <c r="AR26" s="23"/>
      <c r="AS26" s="23"/>
      <c r="AT26" s="23"/>
      <c r="AU26" s="23"/>
    </row>
    <row r="27" spans="1:47" outlineLevel="1" x14ac:dyDescent="0.25">
      <c r="A27" s="20">
        <v>23</v>
      </c>
      <c r="B27" s="21" t="s">
        <v>48</v>
      </c>
      <c r="C27" s="90" t="s">
        <v>71</v>
      </c>
      <c r="D27" s="20">
        <v>5</v>
      </c>
      <c r="E27" s="20">
        <v>87</v>
      </c>
      <c r="F27" s="20">
        <v>6</v>
      </c>
      <c r="G27" s="22">
        <v>4202.5</v>
      </c>
      <c r="H27" s="22">
        <f>158.2+60.7</f>
        <v>218.89999999999998</v>
      </c>
      <c r="I27" s="22">
        <f t="shared" si="0"/>
        <v>4421.3999999999996</v>
      </c>
      <c r="J27" s="23">
        <v>0</v>
      </c>
      <c r="K27" s="24"/>
      <c r="L27" s="24">
        <f t="shared" si="1"/>
        <v>0</v>
      </c>
      <c r="M27" s="23">
        <f t="shared" si="2"/>
        <v>441</v>
      </c>
      <c r="N27" s="24"/>
      <c r="O27" s="23"/>
      <c r="P27" s="23">
        <f t="shared" si="3"/>
        <v>0</v>
      </c>
      <c r="Q27" s="23"/>
      <c r="R27" s="23"/>
      <c r="S27" s="23"/>
      <c r="T27" s="23">
        <f t="shared" si="4"/>
        <v>603.6166543679999</v>
      </c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>
        <f t="shared" si="5"/>
        <v>0</v>
      </c>
      <c r="AJ27" s="24"/>
      <c r="AK27" s="23"/>
      <c r="AL27" s="24"/>
      <c r="AM27" s="24"/>
      <c r="AN27" s="23">
        <f t="shared" si="6"/>
        <v>1044.6166543679999</v>
      </c>
      <c r="AO27" s="24">
        <v>0</v>
      </c>
      <c r="AP27" s="24">
        <v>0</v>
      </c>
      <c r="AQ27" s="23">
        <f t="shared" si="7"/>
        <v>1044.6166543679999</v>
      </c>
      <c r="AR27" s="23"/>
      <c r="AS27" s="23"/>
      <c r="AT27" s="23"/>
      <c r="AU27" s="23"/>
    </row>
    <row r="28" spans="1:47" outlineLevel="1" x14ac:dyDescent="0.25">
      <c r="A28" s="20">
        <v>24</v>
      </c>
      <c r="B28" s="21" t="s">
        <v>48</v>
      </c>
      <c r="C28" s="90" t="s">
        <v>72</v>
      </c>
      <c r="D28" s="20">
        <v>5</v>
      </c>
      <c r="E28" s="20">
        <v>70</v>
      </c>
      <c r="F28" s="20">
        <v>4</v>
      </c>
      <c r="G28" s="22">
        <v>3373.7</v>
      </c>
      <c r="H28" s="22">
        <v>62.3</v>
      </c>
      <c r="I28" s="22">
        <f t="shared" si="0"/>
        <v>3436</v>
      </c>
      <c r="J28" s="23">
        <v>0</v>
      </c>
      <c r="K28" s="24"/>
      <c r="L28" s="24">
        <f t="shared" si="1"/>
        <v>0</v>
      </c>
      <c r="M28" s="23">
        <f t="shared" si="2"/>
        <v>441</v>
      </c>
      <c r="N28" s="24"/>
      <c r="O28" s="23"/>
      <c r="P28" s="23">
        <f t="shared" si="3"/>
        <v>0</v>
      </c>
      <c r="Q28" s="23"/>
      <c r="R28" s="23"/>
      <c r="S28" s="23"/>
      <c r="T28" s="23">
        <f t="shared" si="4"/>
        <v>485.66857247999991</v>
      </c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>
        <f t="shared" si="5"/>
        <v>991.2</v>
      </c>
      <c r="AJ28" s="24">
        <v>4</v>
      </c>
      <c r="AK28" s="23"/>
      <c r="AL28" s="24"/>
      <c r="AM28" s="24"/>
      <c r="AN28" s="23">
        <f t="shared" si="6"/>
        <v>1917.86857248</v>
      </c>
      <c r="AO28" s="24">
        <v>0</v>
      </c>
      <c r="AP28" s="24">
        <v>0</v>
      </c>
      <c r="AQ28" s="23">
        <f t="shared" si="7"/>
        <v>1917.86857248</v>
      </c>
      <c r="AR28" s="23"/>
      <c r="AS28" s="23"/>
      <c r="AT28" s="23"/>
      <c r="AU28" s="23"/>
    </row>
    <row r="29" spans="1:47" outlineLevel="1" x14ac:dyDescent="0.25">
      <c r="A29" s="20">
        <v>25</v>
      </c>
      <c r="B29" s="21" t="s">
        <v>48</v>
      </c>
      <c r="C29" s="90" t="s">
        <v>73</v>
      </c>
      <c r="D29" s="20">
        <v>5</v>
      </c>
      <c r="E29" s="20">
        <v>70</v>
      </c>
      <c r="F29" s="20">
        <v>4</v>
      </c>
      <c r="G29" s="22">
        <v>3451.2</v>
      </c>
      <c r="H29" s="22">
        <v>0</v>
      </c>
      <c r="I29" s="22">
        <f t="shared" si="0"/>
        <v>3451.2</v>
      </c>
      <c r="J29" s="23">
        <v>0</v>
      </c>
      <c r="K29" s="24"/>
      <c r="L29" s="24">
        <f t="shared" si="1"/>
        <v>0</v>
      </c>
      <c r="M29" s="23">
        <f t="shared" si="2"/>
        <v>441</v>
      </c>
      <c r="N29" s="24"/>
      <c r="O29" s="23"/>
      <c r="P29" s="23">
        <f t="shared" si="3"/>
        <v>0</v>
      </c>
      <c r="Q29" s="23"/>
      <c r="R29" s="23"/>
      <c r="S29" s="23"/>
      <c r="T29" s="23">
        <f t="shared" si="4"/>
        <v>485.66857247999991</v>
      </c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>
        <f t="shared" si="5"/>
        <v>0</v>
      </c>
      <c r="AJ29" s="24"/>
      <c r="AK29" s="23"/>
      <c r="AL29" s="24"/>
      <c r="AM29" s="24"/>
      <c r="AN29" s="23">
        <f t="shared" si="6"/>
        <v>926.66857247999997</v>
      </c>
      <c r="AO29" s="24">
        <v>0</v>
      </c>
      <c r="AP29" s="24">
        <v>0</v>
      </c>
      <c r="AQ29" s="23">
        <f t="shared" si="7"/>
        <v>926.66857247999997</v>
      </c>
      <c r="AR29" s="23"/>
      <c r="AS29" s="23"/>
      <c r="AT29" s="23"/>
      <c r="AU29" s="23"/>
    </row>
    <row r="30" spans="1:47" outlineLevel="1" x14ac:dyDescent="0.25">
      <c r="A30" s="20">
        <v>26</v>
      </c>
      <c r="B30" s="21" t="s">
        <v>48</v>
      </c>
      <c r="C30" s="90" t="s">
        <v>74</v>
      </c>
      <c r="D30" s="20">
        <v>5</v>
      </c>
      <c r="E30" s="20">
        <v>70</v>
      </c>
      <c r="F30" s="20">
        <v>4</v>
      </c>
      <c r="G30" s="22">
        <v>3478.3</v>
      </c>
      <c r="H30" s="22">
        <v>0</v>
      </c>
      <c r="I30" s="22">
        <f t="shared" si="0"/>
        <v>3478.3</v>
      </c>
      <c r="J30" s="23">
        <v>0</v>
      </c>
      <c r="K30" s="24"/>
      <c r="L30" s="24">
        <f t="shared" si="1"/>
        <v>0</v>
      </c>
      <c r="M30" s="23">
        <f t="shared" si="2"/>
        <v>441</v>
      </c>
      <c r="N30" s="24"/>
      <c r="O30" s="23"/>
      <c r="P30" s="23">
        <f t="shared" si="3"/>
        <v>0</v>
      </c>
      <c r="Q30" s="23"/>
      <c r="R30" s="23"/>
      <c r="S30" s="23"/>
      <c r="T30" s="23">
        <f t="shared" si="4"/>
        <v>485.66857247999991</v>
      </c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>
        <f t="shared" si="5"/>
        <v>0</v>
      </c>
      <c r="AJ30" s="24"/>
      <c r="AK30" s="23"/>
      <c r="AL30" s="24"/>
      <c r="AM30" s="24"/>
      <c r="AN30" s="23">
        <f t="shared" si="6"/>
        <v>926.66857247999997</v>
      </c>
      <c r="AO30" s="24">
        <v>0</v>
      </c>
      <c r="AP30" s="24">
        <v>0</v>
      </c>
      <c r="AQ30" s="23">
        <f t="shared" si="7"/>
        <v>926.66857247999997</v>
      </c>
      <c r="AR30" s="23"/>
      <c r="AS30" s="23"/>
      <c r="AT30" s="23"/>
      <c r="AU30" s="23"/>
    </row>
    <row r="31" spans="1:47" outlineLevel="1" x14ac:dyDescent="0.25">
      <c r="A31" s="20">
        <v>27</v>
      </c>
      <c r="B31" s="21" t="s">
        <v>48</v>
      </c>
      <c r="C31" s="90" t="s">
        <v>75</v>
      </c>
      <c r="D31" s="20">
        <v>5</v>
      </c>
      <c r="E31" s="20">
        <v>118</v>
      </c>
      <c r="F31" s="20">
        <v>8</v>
      </c>
      <c r="G31" s="22">
        <v>5624.2</v>
      </c>
      <c r="H31" s="22">
        <f>59.4+42</f>
        <v>101.4</v>
      </c>
      <c r="I31" s="22">
        <f t="shared" si="0"/>
        <v>5725.5999999999995</v>
      </c>
      <c r="J31" s="23">
        <v>0</v>
      </c>
      <c r="K31" s="24"/>
      <c r="L31" s="24">
        <f t="shared" si="1"/>
        <v>0</v>
      </c>
      <c r="M31" s="23">
        <f t="shared" si="2"/>
        <v>441</v>
      </c>
      <c r="N31" s="24"/>
      <c r="O31" s="23"/>
      <c r="P31" s="23">
        <f t="shared" si="3"/>
        <v>0</v>
      </c>
      <c r="Q31" s="23"/>
      <c r="R31" s="23"/>
      <c r="S31" s="23"/>
      <c r="T31" s="23">
        <f t="shared" si="4"/>
        <v>818.69845075199999</v>
      </c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>
        <f t="shared" si="5"/>
        <v>1982.4</v>
      </c>
      <c r="AJ31" s="24">
        <v>8</v>
      </c>
      <c r="AK31" s="23"/>
      <c r="AL31" s="24"/>
      <c r="AM31" s="24"/>
      <c r="AN31" s="23">
        <f t="shared" si="6"/>
        <v>3242.0984507520002</v>
      </c>
      <c r="AO31" s="24">
        <v>0</v>
      </c>
      <c r="AP31" s="24">
        <v>0</v>
      </c>
      <c r="AQ31" s="23">
        <f t="shared" si="7"/>
        <v>3242.0984507520002</v>
      </c>
      <c r="AR31" s="23"/>
      <c r="AS31" s="23"/>
      <c r="AT31" s="23"/>
      <c r="AU31" s="23"/>
    </row>
    <row r="32" spans="1:47" outlineLevel="1" x14ac:dyDescent="0.25">
      <c r="A32" s="20">
        <v>28</v>
      </c>
      <c r="B32" s="21" t="s">
        <v>48</v>
      </c>
      <c r="C32" s="90" t="s">
        <v>76</v>
      </c>
      <c r="D32" s="20">
        <v>5</v>
      </c>
      <c r="E32" s="20">
        <v>60</v>
      </c>
      <c r="F32" s="20">
        <v>4</v>
      </c>
      <c r="G32" s="22">
        <v>2703.3</v>
      </c>
      <c r="H32" s="22">
        <v>0</v>
      </c>
      <c r="I32" s="22">
        <f t="shared" si="0"/>
        <v>2703.3</v>
      </c>
      <c r="J32" s="23">
        <v>0</v>
      </c>
      <c r="K32" s="24"/>
      <c r="L32" s="24">
        <f t="shared" si="1"/>
        <v>0</v>
      </c>
      <c r="M32" s="23">
        <f t="shared" si="2"/>
        <v>441</v>
      </c>
      <c r="N32" s="24"/>
      <c r="O32" s="23"/>
      <c r="P32" s="23">
        <f t="shared" si="3"/>
        <v>0</v>
      </c>
      <c r="Q32" s="23"/>
      <c r="R32" s="23"/>
      <c r="S32" s="23"/>
      <c r="T32" s="23">
        <f t="shared" si="4"/>
        <v>416.28734783999994</v>
      </c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>
        <f t="shared" si="5"/>
        <v>991.2</v>
      </c>
      <c r="AJ32" s="24">
        <v>4</v>
      </c>
      <c r="AK32" s="23"/>
      <c r="AL32" s="24"/>
      <c r="AM32" s="24"/>
      <c r="AN32" s="23">
        <f t="shared" si="6"/>
        <v>1848.48734784</v>
      </c>
      <c r="AO32" s="24">
        <v>0</v>
      </c>
      <c r="AP32" s="24">
        <v>0</v>
      </c>
      <c r="AQ32" s="23">
        <f t="shared" si="7"/>
        <v>1848.48734784</v>
      </c>
      <c r="AR32" s="23"/>
      <c r="AS32" s="23"/>
      <c r="AT32" s="23"/>
      <c r="AU32" s="23"/>
    </row>
    <row r="33" spans="1:47" outlineLevel="1" x14ac:dyDescent="0.25">
      <c r="A33" s="20">
        <v>29</v>
      </c>
      <c r="B33" s="21" t="s">
        <v>48</v>
      </c>
      <c r="C33" s="90" t="s">
        <v>77</v>
      </c>
      <c r="D33" s="20">
        <v>5</v>
      </c>
      <c r="E33" s="20">
        <v>64</v>
      </c>
      <c r="F33" s="20">
        <v>4</v>
      </c>
      <c r="G33" s="22">
        <v>2827.6</v>
      </c>
      <c r="H33" s="22">
        <v>132</v>
      </c>
      <c r="I33" s="22">
        <f t="shared" si="0"/>
        <v>2959.6</v>
      </c>
      <c r="J33" s="23">
        <v>0</v>
      </c>
      <c r="K33" s="24"/>
      <c r="L33" s="24">
        <f t="shared" si="1"/>
        <v>0</v>
      </c>
      <c r="M33" s="23">
        <f t="shared" si="2"/>
        <v>441</v>
      </c>
      <c r="N33" s="24"/>
      <c r="O33" s="23"/>
      <c r="P33" s="23">
        <f t="shared" si="3"/>
        <v>0</v>
      </c>
      <c r="Q33" s="23"/>
      <c r="R33" s="23"/>
      <c r="S33" s="23"/>
      <c r="T33" s="23">
        <f t="shared" si="4"/>
        <v>444.03983769600001</v>
      </c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>
        <f t="shared" si="5"/>
        <v>0</v>
      </c>
      <c r="AJ33" s="24"/>
      <c r="AK33" s="23"/>
      <c r="AL33" s="24"/>
      <c r="AM33" s="24"/>
      <c r="AN33" s="23">
        <f t="shared" si="6"/>
        <v>885.03983769599995</v>
      </c>
      <c r="AO33" s="24">
        <v>0</v>
      </c>
      <c r="AP33" s="24">
        <v>0</v>
      </c>
      <c r="AQ33" s="23">
        <f t="shared" si="7"/>
        <v>885.03983769599995</v>
      </c>
      <c r="AR33" s="23"/>
      <c r="AS33" s="23"/>
      <c r="AT33" s="23"/>
      <c r="AU33" s="23"/>
    </row>
    <row r="34" spans="1:47" outlineLevel="1" x14ac:dyDescent="0.25">
      <c r="A34" s="20">
        <v>30</v>
      </c>
      <c r="B34" s="21" t="s">
        <v>48</v>
      </c>
      <c r="C34" s="90" t="s">
        <v>78</v>
      </c>
      <c r="D34" s="20">
        <v>5</v>
      </c>
      <c r="E34" s="20">
        <v>45</v>
      </c>
      <c r="F34" s="20">
        <v>3</v>
      </c>
      <c r="G34" s="22">
        <v>2568.5</v>
      </c>
      <c r="H34" s="22">
        <v>0</v>
      </c>
      <c r="I34" s="22">
        <f t="shared" si="0"/>
        <v>2568.5</v>
      </c>
      <c r="J34" s="23">
        <v>0</v>
      </c>
      <c r="K34" s="24"/>
      <c r="L34" s="24">
        <f t="shared" si="1"/>
        <v>0</v>
      </c>
      <c r="M34" s="23">
        <f t="shared" si="2"/>
        <v>441</v>
      </c>
      <c r="N34" s="24"/>
      <c r="O34" s="23"/>
      <c r="P34" s="23">
        <f t="shared" si="3"/>
        <v>0</v>
      </c>
      <c r="Q34" s="23"/>
      <c r="R34" s="23"/>
      <c r="S34" s="23"/>
      <c r="T34" s="23">
        <f t="shared" si="4"/>
        <v>312.21551088000001</v>
      </c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>
        <f t="shared" si="5"/>
        <v>0</v>
      </c>
      <c r="AJ34" s="24"/>
      <c r="AK34" s="23"/>
      <c r="AL34" s="24"/>
      <c r="AM34" s="24"/>
      <c r="AN34" s="23">
        <f t="shared" si="6"/>
        <v>753.21551088000001</v>
      </c>
      <c r="AO34" s="24">
        <v>0</v>
      </c>
      <c r="AP34" s="24">
        <v>0</v>
      </c>
      <c r="AQ34" s="23">
        <f t="shared" si="7"/>
        <v>753.21551088000001</v>
      </c>
      <c r="AR34" s="23"/>
      <c r="AS34" s="23"/>
      <c r="AT34" s="23"/>
      <c r="AU34" s="23"/>
    </row>
    <row r="35" spans="1:47" outlineLevel="1" x14ac:dyDescent="0.25">
      <c r="A35" s="20">
        <v>31</v>
      </c>
      <c r="B35" s="21" t="s">
        <v>48</v>
      </c>
      <c r="C35" s="90" t="s">
        <v>79</v>
      </c>
      <c r="D35" s="20">
        <v>5</v>
      </c>
      <c r="E35" s="20">
        <v>90</v>
      </c>
      <c r="F35" s="20">
        <v>6</v>
      </c>
      <c r="G35" s="22">
        <v>4305.8</v>
      </c>
      <c r="H35" s="22">
        <v>78</v>
      </c>
      <c r="I35" s="22">
        <f t="shared" si="0"/>
        <v>4383.8</v>
      </c>
      <c r="J35" s="23">
        <v>0</v>
      </c>
      <c r="K35" s="24"/>
      <c r="L35" s="24">
        <f t="shared" si="1"/>
        <v>0</v>
      </c>
      <c r="M35" s="23">
        <f t="shared" si="2"/>
        <v>441</v>
      </c>
      <c r="N35" s="24"/>
      <c r="O35" s="23"/>
      <c r="P35" s="23">
        <f t="shared" si="3"/>
        <v>0</v>
      </c>
      <c r="Q35" s="23"/>
      <c r="R35" s="23"/>
      <c r="S35" s="23"/>
      <c r="T35" s="23">
        <f t="shared" si="4"/>
        <v>624.43102176000002</v>
      </c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>
        <f t="shared" si="5"/>
        <v>0</v>
      </c>
      <c r="AJ35" s="24"/>
      <c r="AK35" s="23"/>
      <c r="AL35" s="24"/>
      <c r="AM35" s="24"/>
      <c r="AN35" s="23">
        <f t="shared" si="6"/>
        <v>1065.43102176</v>
      </c>
      <c r="AO35" s="24">
        <v>0</v>
      </c>
      <c r="AP35" s="24">
        <v>0</v>
      </c>
      <c r="AQ35" s="23">
        <f t="shared" si="7"/>
        <v>1065.43102176</v>
      </c>
      <c r="AR35" s="23"/>
      <c r="AS35" s="23"/>
      <c r="AT35" s="23"/>
      <c r="AU35" s="23"/>
    </row>
    <row r="36" spans="1:47" outlineLevel="1" x14ac:dyDescent="0.25">
      <c r="A36" s="20">
        <v>32</v>
      </c>
      <c r="B36" s="21" t="s">
        <v>48</v>
      </c>
      <c r="C36" s="90" t="s">
        <v>80</v>
      </c>
      <c r="D36" s="20">
        <v>5</v>
      </c>
      <c r="E36" s="20">
        <v>68</v>
      </c>
      <c r="F36" s="20">
        <v>4</v>
      </c>
      <c r="G36" s="22">
        <v>3131.1</v>
      </c>
      <c r="H36" s="22">
        <v>454</v>
      </c>
      <c r="I36" s="22">
        <f t="shared" si="0"/>
        <v>3585.1</v>
      </c>
      <c r="J36" s="23">
        <v>0</v>
      </c>
      <c r="K36" s="24"/>
      <c r="L36" s="24">
        <f t="shared" si="1"/>
        <v>0</v>
      </c>
      <c r="M36" s="23">
        <f t="shared" si="2"/>
        <v>441</v>
      </c>
      <c r="N36" s="24"/>
      <c r="O36" s="23"/>
      <c r="P36" s="23">
        <f t="shared" si="3"/>
        <v>0</v>
      </c>
      <c r="Q36" s="23"/>
      <c r="R36" s="23"/>
      <c r="S36" s="23"/>
      <c r="T36" s="23">
        <f t="shared" si="4"/>
        <v>471.79232755200007</v>
      </c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>
        <f t="shared" si="5"/>
        <v>0</v>
      </c>
      <c r="AJ36" s="24"/>
      <c r="AK36" s="23"/>
      <c r="AL36" s="24"/>
      <c r="AM36" s="24"/>
      <c r="AN36" s="23">
        <f t="shared" si="6"/>
        <v>912.79232755200007</v>
      </c>
      <c r="AO36" s="24">
        <v>0</v>
      </c>
      <c r="AP36" s="24">
        <v>0</v>
      </c>
      <c r="AQ36" s="23">
        <f t="shared" si="7"/>
        <v>912.79232755200007</v>
      </c>
      <c r="AR36" s="23"/>
      <c r="AS36" s="23"/>
      <c r="AT36" s="23"/>
      <c r="AU36" s="23"/>
    </row>
    <row r="37" spans="1:47" outlineLevel="1" x14ac:dyDescent="0.25">
      <c r="A37" s="20">
        <v>33</v>
      </c>
      <c r="B37" s="21" t="s">
        <v>48</v>
      </c>
      <c r="C37" s="90" t="s">
        <v>81</v>
      </c>
      <c r="D37" s="20">
        <v>9</v>
      </c>
      <c r="E37" s="20">
        <v>213</v>
      </c>
      <c r="F37" s="20">
        <v>7</v>
      </c>
      <c r="G37" s="22">
        <v>12532.9</v>
      </c>
      <c r="H37" s="22">
        <v>1023.3</v>
      </c>
      <c r="I37" s="22">
        <f t="shared" si="0"/>
        <v>13556.199999999999</v>
      </c>
      <c r="J37" s="23">
        <v>12532.9</v>
      </c>
      <c r="K37" s="24">
        <f>F37</f>
        <v>7</v>
      </c>
      <c r="L37" s="24">
        <f t="shared" si="1"/>
        <v>0</v>
      </c>
      <c r="M37" s="23">
        <f t="shared" si="2"/>
        <v>441</v>
      </c>
      <c r="N37" s="24">
        <v>14</v>
      </c>
      <c r="O37" s="23"/>
      <c r="P37" s="23">
        <f t="shared" si="3"/>
        <v>7839.9999999999991</v>
      </c>
      <c r="Q37" s="23"/>
      <c r="R37" s="23"/>
      <c r="S37" s="23"/>
      <c r="T37" s="23">
        <f t="shared" si="4"/>
        <v>1477.820084832</v>
      </c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>
        <f t="shared" si="5"/>
        <v>743.4</v>
      </c>
      <c r="AJ37" s="24">
        <v>3</v>
      </c>
      <c r="AK37" s="23"/>
      <c r="AL37" s="24"/>
      <c r="AM37" s="24"/>
      <c r="AN37" s="23">
        <f t="shared" si="6"/>
        <v>10502.220084831999</v>
      </c>
      <c r="AO37" s="24">
        <v>0</v>
      </c>
      <c r="AP37" s="24">
        <v>0</v>
      </c>
      <c r="AQ37" s="23">
        <f t="shared" si="7"/>
        <v>10502.220084831999</v>
      </c>
      <c r="AR37" s="23"/>
      <c r="AS37" s="23"/>
      <c r="AT37" s="23"/>
      <c r="AU37" s="23"/>
    </row>
    <row r="38" spans="1:47" outlineLevel="1" x14ac:dyDescent="0.25">
      <c r="A38" s="20">
        <v>34</v>
      </c>
      <c r="B38" s="21" t="s">
        <v>48</v>
      </c>
      <c r="C38" s="90" t="s">
        <v>82</v>
      </c>
      <c r="D38" s="20">
        <v>9</v>
      </c>
      <c r="E38" s="20">
        <v>95</v>
      </c>
      <c r="F38" s="20">
        <v>3</v>
      </c>
      <c r="G38" s="22">
        <v>5393.9</v>
      </c>
      <c r="H38" s="22">
        <v>326.74</v>
      </c>
      <c r="I38" s="22">
        <f t="shared" si="0"/>
        <v>5720.6399999999994</v>
      </c>
      <c r="J38" s="23">
        <v>5393.9</v>
      </c>
      <c r="K38" s="24">
        <f>F38</f>
        <v>3</v>
      </c>
      <c r="L38" s="24">
        <f t="shared" si="1"/>
        <v>0</v>
      </c>
      <c r="M38" s="23">
        <f t="shared" si="2"/>
        <v>441</v>
      </c>
      <c r="N38" s="24">
        <v>6</v>
      </c>
      <c r="O38" s="23"/>
      <c r="P38" s="23">
        <f t="shared" si="3"/>
        <v>3360</v>
      </c>
      <c r="Q38" s="23"/>
      <c r="R38" s="23"/>
      <c r="S38" s="23"/>
      <c r="T38" s="23">
        <f t="shared" si="4"/>
        <v>659.12163408000004</v>
      </c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>
        <f t="shared" si="5"/>
        <v>1734.6</v>
      </c>
      <c r="AJ38" s="24">
        <v>7</v>
      </c>
      <c r="AK38" s="23"/>
      <c r="AL38" s="24"/>
      <c r="AM38" s="24"/>
      <c r="AN38" s="23">
        <f t="shared" si="6"/>
        <v>6194.7216340800005</v>
      </c>
      <c r="AO38" s="24">
        <f>73762.626+122937.71</f>
        <v>196700.33600000001</v>
      </c>
      <c r="AP38" s="24">
        <f>7547.001+12578.34</f>
        <v>20125.341</v>
      </c>
      <c r="AQ38" s="23">
        <f t="shared" si="7"/>
        <v>223020.39863408002</v>
      </c>
      <c r="AR38" s="23"/>
      <c r="AS38" s="23"/>
      <c r="AT38" s="23"/>
      <c r="AU38" s="23"/>
    </row>
    <row r="39" spans="1:47" s="29" customFormat="1" x14ac:dyDescent="0.25">
      <c r="A39" s="25"/>
      <c r="B39" s="26"/>
      <c r="C39" s="91" t="s">
        <v>83</v>
      </c>
      <c r="D39" s="25"/>
      <c r="E39" s="27">
        <f t="shared" ref="E39:AR39" si="8">SUM(E5:E38)</f>
        <v>2491</v>
      </c>
      <c r="F39" s="28">
        <f t="shared" si="8"/>
        <v>137</v>
      </c>
      <c r="G39" s="28">
        <f t="shared" si="8"/>
        <v>121580.68000000001</v>
      </c>
      <c r="H39" s="28">
        <f t="shared" si="8"/>
        <v>7578.6399999999994</v>
      </c>
      <c r="I39" s="28">
        <f t="shared" si="8"/>
        <v>129159.32</v>
      </c>
      <c r="J39" s="28">
        <f t="shared" si="8"/>
        <v>24229.800000000003</v>
      </c>
      <c r="K39" s="27">
        <f t="shared" si="8"/>
        <v>13</v>
      </c>
      <c r="L39" s="27">
        <f t="shared" si="8"/>
        <v>0</v>
      </c>
      <c r="M39" s="28">
        <f t="shared" si="8"/>
        <v>14994</v>
      </c>
      <c r="N39" s="27">
        <f t="shared" si="8"/>
        <v>26</v>
      </c>
      <c r="O39" s="28">
        <f t="shared" si="8"/>
        <v>0</v>
      </c>
      <c r="P39" s="28">
        <f t="shared" si="8"/>
        <v>14560</v>
      </c>
      <c r="Q39" s="28">
        <f t="shared" si="8"/>
        <v>0</v>
      </c>
      <c r="R39" s="28">
        <f t="shared" si="8"/>
        <v>0</v>
      </c>
      <c r="S39" s="28">
        <f t="shared" si="8"/>
        <v>0</v>
      </c>
      <c r="T39" s="28">
        <f t="shared" si="8"/>
        <v>17282.863057823994</v>
      </c>
      <c r="U39" s="28">
        <f t="shared" si="8"/>
        <v>0</v>
      </c>
      <c r="V39" s="28">
        <f t="shared" si="8"/>
        <v>0</v>
      </c>
      <c r="W39" s="28">
        <f t="shared" si="8"/>
        <v>0</v>
      </c>
      <c r="X39" s="28">
        <f t="shared" si="8"/>
        <v>0</v>
      </c>
      <c r="Y39" s="28">
        <f t="shared" si="8"/>
        <v>0</v>
      </c>
      <c r="Z39" s="28">
        <f t="shared" si="8"/>
        <v>0</v>
      </c>
      <c r="AA39" s="28">
        <f t="shared" si="8"/>
        <v>0</v>
      </c>
      <c r="AB39" s="28">
        <f t="shared" si="8"/>
        <v>0</v>
      </c>
      <c r="AC39" s="28">
        <f t="shared" si="8"/>
        <v>0</v>
      </c>
      <c r="AD39" s="28">
        <f t="shared" si="8"/>
        <v>0</v>
      </c>
      <c r="AE39" s="28">
        <f t="shared" si="8"/>
        <v>0</v>
      </c>
      <c r="AF39" s="28">
        <f t="shared" si="8"/>
        <v>0</v>
      </c>
      <c r="AG39" s="28">
        <f t="shared" si="8"/>
        <v>0</v>
      </c>
      <c r="AH39" s="28">
        <f t="shared" si="8"/>
        <v>0</v>
      </c>
      <c r="AI39" s="28">
        <f t="shared" si="8"/>
        <v>7186.1999999999989</v>
      </c>
      <c r="AJ39" s="28">
        <f t="shared" si="8"/>
        <v>29</v>
      </c>
      <c r="AK39" s="28">
        <f t="shared" si="8"/>
        <v>0</v>
      </c>
      <c r="AL39" s="28">
        <f t="shared" si="8"/>
        <v>0</v>
      </c>
      <c r="AM39" s="28">
        <f t="shared" si="8"/>
        <v>0</v>
      </c>
      <c r="AN39" s="28">
        <f t="shared" si="8"/>
        <v>54023.063057824009</v>
      </c>
      <c r="AO39" s="27">
        <f t="shared" si="8"/>
        <v>197400.33600000001</v>
      </c>
      <c r="AP39" s="27">
        <f t="shared" si="8"/>
        <v>20125.341</v>
      </c>
      <c r="AQ39" s="28">
        <f t="shared" si="8"/>
        <v>271548.740057824</v>
      </c>
      <c r="AR39" s="28">
        <f t="shared" si="8"/>
        <v>0</v>
      </c>
      <c r="AS39" s="28"/>
      <c r="AT39" s="28"/>
      <c r="AU39" s="28"/>
    </row>
    <row r="40" spans="1:47" outlineLevel="1" x14ac:dyDescent="0.25">
      <c r="A40" s="20">
        <v>35</v>
      </c>
      <c r="B40" s="21" t="s">
        <v>84</v>
      </c>
      <c r="C40" s="90" t="s">
        <v>85</v>
      </c>
      <c r="D40" s="20">
        <v>5</v>
      </c>
      <c r="E40" s="20">
        <v>114</v>
      </c>
      <c r="F40" s="20">
        <v>8</v>
      </c>
      <c r="G40" s="22">
        <v>5447.3</v>
      </c>
      <c r="H40" s="22">
        <f>1339.5</f>
        <v>1339.5</v>
      </c>
      <c r="I40" s="22">
        <f t="shared" ref="I40:I78" si="9">G40+H40</f>
        <v>6786.8</v>
      </c>
      <c r="J40" s="23">
        <v>0</v>
      </c>
      <c r="K40" s="24"/>
      <c r="L40" s="24">
        <f t="shared" si="1"/>
        <v>0</v>
      </c>
      <c r="M40" s="23">
        <f t="shared" si="2"/>
        <v>441</v>
      </c>
      <c r="N40" s="24"/>
      <c r="O40" s="23"/>
      <c r="P40" s="23">
        <f t="shared" ref="P40:P78" si="10">N40*100*8*0.7</f>
        <v>0</v>
      </c>
      <c r="Q40" s="23"/>
      <c r="R40" s="23"/>
      <c r="S40" s="23"/>
      <c r="T40" s="23">
        <f t="shared" si="4"/>
        <v>790.94596089600009</v>
      </c>
      <c r="U40" s="23"/>
      <c r="V40" s="23"/>
      <c r="W40" s="30"/>
      <c r="X40" s="30">
        <f>535*7*0.7</f>
        <v>2621.5</v>
      </c>
      <c r="Y40" s="30"/>
      <c r="Z40" s="23">
        <f>850*6*0.7</f>
        <v>3570</v>
      </c>
      <c r="AA40" s="23"/>
      <c r="AB40" s="23"/>
      <c r="AC40" s="23"/>
      <c r="AD40" s="23"/>
      <c r="AE40" s="23"/>
      <c r="AF40" s="23"/>
      <c r="AG40" s="23"/>
      <c r="AH40" s="23"/>
      <c r="AI40" s="23">
        <f t="shared" si="5"/>
        <v>0</v>
      </c>
      <c r="AJ40" s="24"/>
      <c r="AK40" s="23"/>
      <c r="AL40" s="24"/>
      <c r="AM40" s="24"/>
      <c r="AN40" s="23">
        <f t="shared" si="6"/>
        <v>7423.4459608960005</v>
      </c>
      <c r="AO40" s="24">
        <f>5104.071+8506.79</f>
        <v>13610.861000000001</v>
      </c>
      <c r="AP40" s="24"/>
      <c r="AQ40" s="23">
        <f t="shared" ref="AQ40:AQ78" si="11">AN40+AO40+AP40</f>
        <v>21034.306960896</v>
      </c>
      <c r="AR40" s="23"/>
      <c r="AS40" s="23"/>
      <c r="AT40" s="23"/>
      <c r="AU40" s="23"/>
    </row>
    <row r="41" spans="1:47" outlineLevel="1" x14ac:dyDescent="0.25">
      <c r="A41" s="20">
        <v>36</v>
      </c>
      <c r="B41" s="21">
        <v>24</v>
      </c>
      <c r="C41" s="90" t="s">
        <v>86</v>
      </c>
      <c r="D41" s="20">
        <v>9</v>
      </c>
      <c r="E41" s="20">
        <v>175</v>
      </c>
      <c r="F41" s="20">
        <v>5</v>
      </c>
      <c r="G41" s="22">
        <v>9297.6</v>
      </c>
      <c r="H41" s="22">
        <v>348.44</v>
      </c>
      <c r="I41" s="22">
        <f t="shared" si="9"/>
        <v>9646.0400000000009</v>
      </c>
      <c r="J41" s="23">
        <v>9297.6</v>
      </c>
      <c r="K41" s="24">
        <f>F41</f>
        <v>5</v>
      </c>
      <c r="L41" s="24">
        <f t="shared" si="1"/>
        <v>0</v>
      </c>
      <c r="M41" s="23">
        <f t="shared" si="2"/>
        <v>441</v>
      </c>
      <c r="N41" s="24">
        <v>10</v>
      </c>
      <c r="O41" s="23"/>
      <c r="P41" s="23">
        <f t="shared" si="10"/>
        <v>5600</v>
      </c>
      <c r="Q41" s="23"/>
      <c r="R41" s="23"/>
      <c r="S41" s="23"/>
      <c r="T41" s="23">
        <f t="shared" si="4"/>
        <v>1214.1714311999999</v>
      </c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>
        <f t="shared" si="5"/>
        <v>1239</v>
      </c>
      <c r="AJ41" s="24">
        <v>5</v>
      </c>
      <c r="AK41" s="23"/>
      <c r="AL41" s="24"/>
      <c r="AM41" s="24"/>
      <c r="AN41" s="23">
        <f t="shared" si="6"/>
        <v>8494.1714312000004</v>
      </c>
      <c r="AO41" s="24">
        <v>0</v>
      </c>
      <c r="AP41" s="24">
        <v>0</v>
      </c>
      <c r="AQ41" s="23">
        <f t="shared" si="11"/>
        <v>8494.1714312000004</v>
      </c>
      <c r="AR41" s="23"/>
      <c r="AS41" s="23"/>
      <c r="AT41" s="23"/>
      <c r="AU41" s="23"/>
    </row>
    <row r="42" spans="1:47" outlineLevel="1" x14ac:dyDescent="0.25">
      <c r="A42" s="20">
        <v>37</v>
      </c>
      <c r="B42" s="21" t="s">
        <v>84</v>
      </c>
      <c r="C42" s="90" t="s">
        <v>87</v>
      </c>
      <c r="D42" s="20">
        <v>5</v>
      </c>
      <c r="E42" s="20">
        <v>92</v>
      </c>
      <c r="F42" s="20">
        <v>6</v>
      </c>
      <c r="G42" s="22">
        <v>4420.8999999999996</v>
      </c>
      <c r="H42" s="22">
        <v>476.8</v>
      </c>
      <c r="I42" s="22">
        <f t="shared" si="9"/>
        <v>4897.7</v>
      </c>
      <c r="J42" s="23">
        <v>0</v>
      </c>
      <c r="K42" s="24"/>
      <c r="L42" s="24">
        <f t="shared" si="1"/>
        <v>0</v>
      </c>
      <c r="M42" s="23">
        <f t="shared" si="2"/>
        <v>441</v>
      </c>
      <c r="N42" s="24"/>
      <c r="O42" s="23"/>
      <c r="P42" s="23">
        <f t="shared" si="10"/>
        <v>0</v>
      </c>
      <c r="Q42" s="23"/>
      <c r="R42" s="23"/>
      <c r="S42" s="23"/>
      <c r="T42" s="23">
        <f t="shared" si="4"/>
        <v>638.30726668799991</v>
      </c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>
        <f t="shared" si="5"/>
        <v>0</v>
      </c>
      <c r="AJ42" s="24"/>
      <c r="AK42" s="23"/>
      <c r="AL42" s="24"/>
      <c r="AM42" s="24"/>
      <c r="AN42" s="23">
        <f t="shared" si="6"/>
        <v>1079.3072666879998</v>
      </c>
      <c r="AO42" s="24">
        <v>0</v>
      </c>
      <c r="AP42" s="24">
        <v>0</v>
      </c>
      <c r="AQ42" s="23">
        <f t="shared" si="11"/>
        <v>1079.3072666879998</v>
      </c>
      <c r="AR42" s="23"/>
      <c r="AS42" s="23"/>
      <c r="AT42" s="23"/>
      <c r="AU42" s="23"/>
    </row>
    <row r="43" spans="1:47" outlineLevel="1" x14ac:dyDescent="0.25">
      <c r="A43" s="20">
        <v>38</v>
      </c>
      <c r="B43" s="21" t="s">
        <v>84</v>
      </c>
      <c r="C43" s="90" t="s">
        <v>88</v>
      </c>
      <c r="D43" s="20">
        <v>5</v>
      </c>
      <c r="E43" s="20">
        <v>79</v>
      </c>
      <c r="F43" s="20">
        <v>6</v>
      </c>
      <c r="G43" s="22">
        <v>3896.3</v>
      </c>
      <c r="H43" s="22">
        <v>739.1</v>
      </c>
      <c r="I43" s="22">
        <f t="shared" si="9"/>
        <v>4635.4000000000005</v>
      </c>
      <c r="J43" s="23">
        <v>0</v>
      </c>
      <c r="K43" s="24"/>
      <c r="L43" s="24">
        <f t="shared" si="1"/>
        <v>0</v>
      </c>
      <c r="M43" s="23">
        <f t="shared" si="2"/>
        <v>441</v>
      </c>
      <c r="N43" s="24"/>
      <c r="O43" s="23"/>
      <c r="P43" s="23">
        <f t="shared" si="10"/>
        <v>0</v>
      </c>
      <c r="Q43" s="23"/>
      <c r="R43" s="23"/>
      <c r="S43" s="23"/>
      <c r="T43" s="23">
        <f t="shared" si="4"/>
        <v>548.11167465599999</v>
      </c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>
        <f t="shared" si="5"/>
        <v>0</v>
      </c>
      <c r="AJ43" s="24"/>
      <c r="AK43" s="23"/>
      <c r="AL43" s="24"/>
      <c r="AM43" s="24"/>
      <c r="AN43" s="23">
        <f t="shared" si="6"/>
        <v>989.11167465599999</v>
      </c>
      <c r="AO43" s="24">
        <v>0</v>
      </c>
      <c r="AP43" s="24">
        <v>0</v>
      </c>
      <c r="AQ43" s="23">
        <f t="shared" si="11"/>
        <v>989.11167465599999</v>
      </c>
      <c r="AR43" s="23"/>
      <c r="AS43" s="23"/>
      <c r="AT43" s="23"/>
      <c r="AU43" s="23"/>
    </row>
    <row r="44" spans="1:47" outlineLevel="1" x14ac:dyDescent="0.25">
      <c r="A44" s="20">
        <v>39</v>
      </c>
      <c r="B44" s="21" t="s">
        <v>84</v>
      </c>
      <c r="C44" s="90" t="s">
        <v>89</v>
      </c>
      <c r="D44" s="20">
        <v>5</v>
      </c>
      <c r="E44" s="20">
        <v>73</v>
      </c>
      <c r="F44" s="20">
        <v>6</v>
      </c>
      <c r="G44" s="22">
        <v>3559</v>
      </c>
      <c r="H44" s="22">
        <v>828.8</v>
      </c>
      <c r="I44" s="22">
        <f t="shared" si="9"/>
        <v>4387.8</v>
      </c>
      <c r="J44" s="23">
        <v>0</v>
      </c>
      <c r="K44" s="24"/>
      <c r="L44" s="24">
        <f t="shared" si="1"/>
        <v>0</v>
      </c>
      <c r="M44" s="23">
        <f t="shared" si="2"/>
        <v>441</v>
      </c>
      <c r="N44" s="24"/>
      <c r="O44" s="23"/>
      <c r="P44" s="23">
        <f t="shared" si="10"/>
        <v>0</v>
      </c>
      <c r="Q44" s="23"/>
      <c r="R44" s="23"/>
      <c r="S44" s="23"/>
      <c r="T44" s="23">
        <f t="shared" si="4"/>
        <v>506.48293987199997</v>
      </c>
      <c r="U44" s="23">
        <f>300*8*0.7</f>
        <v>1680</v>
      </c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>
        <f t="shared" si="5"/>
        <v>0</v>
      </c>
      <c r="AJ44" s="24"/>
      <c r="AK44" s="23"/>
      <c r="AL44" s="24"/>
      <c r="AM44" s="24"/>
      <c r="AN44" s="23">
        <f t="shared" si="6"/>
        <v>2627.4829398719999</v>
      </c>
      <c r="AO44" s="24">
        <v>0</v>
      </c>
      <c r="AP44" s="24">
        <f>2911.65+14558.25</f>
        <v>17469.900000000001</v>
      </c>
      <c r="AQ44" s="23">
        <f t="shared" si="11"/>
        <v>20097.382939872001</v>
      </c>
      <c r="AR44" s="23"/>
      <c r="AS44" s="23"/>
      <c r="AT44" s="23"/>
      <c r="AU44" s="23"/>
    </row>
    <row r="45" spans="1:47" outlineLevel="1" x14ac:dyDescent="0.25">
      <c r="A45" s="20">
        <v>40</v>
      </c>
      <c r="B45" s="21" t="s">
        <v>84</v>
      </c>
      <c r="C45" s="90" t="s">
        <v>90</v>
      </c>
      <c r="D45" s="20">
        <v>5</v>
      </c>
      <c r="E45" s="20">
        <v>90</v>
      </c>
      <c r="F45" s="20">
        <v>6</v>
      </c>
      <c r="G45" s="22">
        <v>4405.12</v>
      </c>
      <c r="H45" s="22">
        <v>0</v>
      </c>
      <c r="I45" s="22">
        <f t="shared" si="9"/>
        <v>4405.12</v>
      </c>
      <c r="J45" s="23">
        <v>0</v>
      </c>
      <c r="K45" s="24"/>
      <c r="L45" s="24">
        <f t="shared" si="1"/>
        <v>0</v>
      </c>
      <c r="M45" s="23">
        <f t="shared" si="2"/>
        <v>441</v>
      </c>
      <c r="N45" s="24"/>
      <c r="O45" s="23"/>
      <c r="P45" s="23">
        <f t="shared" si="10"/>
        <v>0</v>
      </c>
      <c r="Q45" s="23"/>
      <c r="R45" s="23"/>
      <c r="S45" s="23"/>
      <c r="T45" s="23">
        <f t="shared" si="4"/>
        <v>624.43102176000002</v>
      </c>
      <c r="U45" s="23">
        <f>300*8*0.7</f>
        <v>1680</v>
      </c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>
        <f t="shared" si="5"/>
        <v>0</v>
      </c>
      <c r="AJ45" s="24"/>
      <c r="AK45" s="23"/>
      <c r="AL45" s="24"/>
      <c r="AM45" s="24"/>
      <c r="AN45" s="23">
        <f t="shared" si="6"/>
        <v>2745.43102176</v>
      </c>
      <c r="AO45" s="24">
        <v>0</v>
      </c>
      <c r="AP45" s="24">
        <v>0</v>
      </c>
      <c r="AQ45" s="23">
        <f t="shared" si="11"/>
        <v>2745.43102176</v>
      </c>
      <c r="AR45" s="23"/>
      <c r="AS45" s="23"/>
      <c r="AT45" s="23"/>
      <c r="AU45" s="23"/>
    </row>
    <row r="46" spans="1:47" outlineLevel="1" x14ac:dyDescent="0.25">
      <c r="A46" s="20">
        <v>41</v>
      </c>
      <c r="B46" s="21" t="s">
        <v>84</v>
      </c>
      <c r="C46" s="90" t="s">
        <v>91</v>
      </c>
      <c r="D46" s="20">
        <v>5</v>
      </c>
      <c r="E46" s="20">
        <v>89</v>
      </c>
      <c r="F46" s="20">
        <v>6</v>
      </c>
      <c r="G46" s="22">
        <v>4346.3</v>
      </c>
      <c r="H46" s="22">
        <v>60.4</v>
      </c>
      <c r="I46" s="22">
        <f t="shared" si="9"/>
        <v>4406.7</v>
      </c>
      <c r="J46" s="23">
        <v>0</v>
      </c>
      <c r="K46" s="24"/>
      <c r="L46" s="24">
        <f t="shared" si="1"/>
        <v>0</v>
      </c>
      <c r="M46" s="23">
        <f t="shared" si="2"/>
        <v>441</v>
      </c>
      <c r="N46" s="24"/>
      <c r="O46" s="23"/>
      <c r="P46" s="23">
        <f t="shared" si="10"/>
        <v>0</v>
      </c>
      <c r="Q46" s="23"/>
      <c r="R46" s="23"/>
      <c r="S46" s="23"/>
      <c r="T46" s="23">
        <f t="shared" si="4"/>
        <v>617.49289929599991</v>
      </c>
      <c r="U46" s="23">
        <f>300*8*0.7</f>
        <v>1680</v>
      </c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>
        <f t="shared" si="5"/>
        <v>0</v>
      </c>
      <c r="AJ46" s="24"/>
      <c r="AK46" s="23"/>
      <c r="AL46" s="24"/>
      <c r="AM46" s="24"/>
      <c r="AN46" s="23">
        <f t="shared" si="6"/>
        <v>2738.4928992959999</v>
      </c>
      <c r="AO46" s="24">
        <v>0</v>
      </c>
      <c r="AP46" s="24">
        <v>0</v>
      </c>
      <c r="AQ46" s="23">
        <f t="shared" si="11"/>
        <v>2738.4928992959999</v>
      </c>
      <c r="AR46" s="23"/>
      <c r="AS46" s="23"/>
      <c r="AT46" s="23"/>
      <c r="AU46" s="23"/>
    </row>
    <row r="47" spans="1:47" outlineLevel="1" x14ac:dyDescent="0.25">
      <c r="A47" s="20">
        <v>42</v>
      </c>
      <c r="B47" s="21" t="s">
        <v>84</v>
      </c>
      <c r="C47" s="90" t="s">
        <v>92</v>
      </c>
      <c r="D47" s="20">
        <v>5</v>
      </c>
      <c r="E47" s="20"/>
      <c r="F47" s="20">
        <v>3</v>
      </c>
      <c r="G47" s="22">
        <v>3669.8</v>
      </c>
      <c r="H47" s="22">
        <v>0</v>
      </c>
      <c r="I47" s="22">
        <f t="shared" si="9"/>
        <v>3669.8</v>
      </c>
      <c r="J47" s="23">
        <v>0</v>
      </c>
      <c r="K47" s="24"/>
      <c r="L47" s="24">
        <f t="shared" si="1"/>
        <v>0</v>
      </c>
      <c r="M47" s="23">
        <f t="shared" si="2"/>
        <v>441</v>
      </c>
      <c r="N47" s="24"/>
      <c r="O47" s="23"/>
      <c r="P47" s="23">
        <f t="shared" si="10"/>
        <v>0</v>
      </c>
      <c r="Q47" s="23"/>
      <c r="R47" s="23"/>
      <c r="S47" s="23"/>
      <c r="T47" s="23">
        <f t="shared" si="4"/>
        <v>0</v>
      </c>
      <c r="U47" s="23">
        <f>300*8*0.7</f>
        <v>1680</v>
      </c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>
        <f t="shared" si="5"/>
        <v>0</v>
      </c>
      <c r="AJ47" s="24"/>
      <c r="AK47" s="23"/>
      <c r="AL47" s="24"/>
      <c r="AM47" s="24"/>
      <c r="AN47" s="23">
        <f t="shared" si="6"/>
        <v>2121</v>
      </c>
      <c r="AO47" s="24">
        <v>0</v>
      </c>
      <c r="AP47" s="24">
        <v>0</v>
      </c>
      <c r="AQ47" s="23">
        <f t="shared" si="11"/>
        <v>2121</v>
      </c>
      <c r="AR47" s="23"/>
      <c r="AS47" s="23"/>
      <c r="AT47" s="23"/>
      <c r="AU47" s="23"/>
    </row>
    <row r="48" spans="1:47" outlineLevel="1" x14ac:dyDescent="0.25">
      <c r="A48" s="20">
        <v>43</v>
      </c>
      <c r="B48" s="21" t="s">
        <v>84</v>
      </c>
      <c r="C48" s="90" t="s">
        <v>93</v>
      </c>
      <c r="D48" s="20">
        <v>5</v>
      </c>
      <c r="E48" s="20"/>
      <c r="F48" s="20">
        <v>3</v>
      </c>
      <c r="G48" s="22">
        <v>3548.7</v>
      </c>
      <c r="H48" s="22">
        <v>176.9</v>
      </c>
      <c r="I48" s="22">
        <f t="shared" si="9"/>
        <v>3725.6</v>
      </c>
      <c r="J48" s="23">
        <v>0</v>
      </c>
      <c r="K48" s="24"/>
      <c r="L48" s="24">
        <f t="shared" si="1"/>
        <v>0</v>
      </c>
      <c r="M48" s="23">
        <f t="shared" si="2"/>
        <v>441</v>
      </c>
      <c r="N48" s="24"/>
      <c r="O48" s="23"/>
      <c r="P48" s="23">
        <f t="shared" si="10"/>
        <v>0</v>
      </c>
      <c r="Q48" s="23"/>
      <c r="R48" s="23"/>
      <c r="S48" s="23"/>
      <c r="T48" s="23">
        <f t="shared" si="4"/>
        <v>0</v>
      </c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>
        <f t="shared" si="5"/>
        <v>0</v>
      </c>
      <c r="AJ48" s="24"/>
      <c r="AK48" s="23"/>
      <c r="AL48" s="24"/>
      <c r="AM48" s="24"/>
      <c r="AN48" s="23">
        <f t="shared" si="6"/>
        <v>441</v>
      </c>
      <c r="AO48" s="24">
        <v>84387.24</v>
      </c>
      <c r="AP48" s="24">
        <v>0</v>
      </c>
      <c r="AQ48" s="23">
        <f t="shared" si="11"/>
        <v>84828.24</v>
      </c>
      <c r="AR48" s="23"/>
      <c r="AS48" s="23"/>
      <c r="AT48" s="23"/>
      <c r="AU48" s="23"/>
    </row>
    <row r="49" spans="1:47" outlineLevel="1" x14ac:dyDescent="0.25">
      <c r="A49" s="20">
        <v>44</v>
      </c>
      <c r="B49" s="21" t="s">
        <v>84</v>
      </c>
      <c r="C49" s="90" t="s">
        <v>94</v>
      </c>
      <c r="D49" s="20">
        <v>5</v>
      </c>
      <c r="E49" s="20">
        <v>42</v>
      </c>
      <c r="F49" s="20">
        <v>3</v>
      </c>
      <c r="G49" s="22">
        <v>1895.3</v>
      </c>
      <c r="H49" s="22">
        <v>268.10000000000002</v>
      </c>
      <c r="I49" s="22">
        <f t="shared" si="9"/>
        <v>2163.4</v>
      </c>
      <c r="J49" s="23">
        <v>0</v>
      </c>
      <c r="K49" s="24"/>
      <c r="L49" s="24">
        <f t="shared" si="1"/>
        <v>0</v>
      </c>
      <c r="M49" s="23">
        <f t="shared" si="2"/>
        <v>441</v>
      </c>
      <c r="N49" s="24"/>
      <c r="O49" s="23"/>
      <c r="P49" s="23">
        <f t="shared" si="10"/>
        <v>0</v>
      </c>
      <c r="Q49" s="23"/>
      <c r="R49" s="23"/>
      <c r="S49" s="23"/>
      <c r="T49" s="23">
        <f t="shared" si="4"/>
        <v>291.401143488</v>
      </c>
      <c r="U49" s="23">
        <f>300*8*0.7</f>
        <v>1680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>
        <f t="shared" si="5"/>
        <v>0</v>
      </c>
      <c r="AJ49" s="24"/>
      <c r="AK49" s="23"/>
      <c r="AL49" s="24"/>
      <c r="AM49" s="24"/>
      <c r="AN49" s="23">
        <f t="shared" si="6"/>
        <v>2412.4011434879999</v>
      </c>
      <c r="AO49" s="24">
        <v>0</v>
      </c>
      <c r="AP49" s="24">
        <v>0</v>
      </c>
      <c r="AQ49" s="23">
        <f t="shared" si="11"/>
        <v>2412.4011434879999</v>
      </c>
      <c r="AR49" s="23"/>
      <c r="AS49" s="23"/>
      <c r="AT49" s="23"/>
      <c r="AU49" s="23"/>
    </row>
    <row r="50" spans="1:47" outlineLevel="1" x14ac:dyDescent="0.25">
      <c r="A50" s="20">
        <v>45</v>
      </c>
      <c r="B50" s="21" t="s">
        <v>84</v>
      </c>
      <c r="C50" s="90" t="s">
        <v>95</v>
      </c>
      <c r="D50" s="20">
        <v>9</v>
      </c>
      <c r="E50" s="20">
        <v>51</v>
      </c>
      <c r="F50" s="20">
        <v>1</v>
      </c>
      <c r="G50" s="22">
        <v>2202.1</v>
      </c>
      <c r="H50" s="22">
        <v>152.5</v>
      </c>
      <c r="I50" s="22">
        <f t="shared" si="9"/>
        <v>2354.6</v>
      </c>
      <c r="J50" s="23">
        <v>2202.1</v>
      </c>
      <c r="K50" s="24">
        <f>F50</f>
        <v>1</v>
      </c>
      <c r="L50" s="24">
        <f t="shared" si="1"/>
        <v>0</v>
      </c>
      <c r="M50" s="23">
        <f t="shared" si="2"/>
        <v>441</v>
      </c>
      <c r="N50" s="24">
        <v>2</v>
      </c>
      <c r="O50" s="23"/>
      <c r="P50" s="23">
        <f t="shared" si="10"/>
        <v>1120</v>
      </c>
      <c r="Q50" s="23"/>
      <c r="R50" s="23"/>
      <c r="S50" s="23"/>
      <c r="T50" s="23">
        <f t="shared" si="4"/>
        <v>353.84424566400003</v>
      </c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>
        <f t="shared" si="5"/>
        <v>247.8</v>
      </c>
      <c r="AJ50" s="24">
        <v>1</v>
      </c>
      <c r="AK50" s="23"/>
      <c r="AL50" s="24"/>
      <c r="AM50" s="24"/>
      <c r="AN50" s="23">
        <f t="shared" si="6"/>
        <v>2162.6442456639998</v>
      </c>
      <c r="AO50" s="24">
        <v>0</v>
      </c>
      <c r="AP50" s="24">
        <v>0</v>
      </c>
      <c r="AQ50" s="23">
        <f t="shared" si="11"/>
        <v>2162.6442456639998</v>
      </c>
      <c r="AR50" s="23"/>
      <c r="AS50" s="23"/>
      <c r="AT50" s="23"/>
      <c r="AU50" s="23"/>
    </row>
    <row r="51" spans="1:47" outlineLevel="1" x14ac:dyDescent="0.25">
      <c r="A51" s="20">
        <v>46</v>
      </c>
      <c r="B51" s="21" t="s">
        <v>84</v>
      </c>
      <c r="C51" s="90" t="s">
        <v>96</v>
      </c>
      <c r="D51" s="20">
        <v>9</v>
      </c>
      <c r="E51" s="20">
        <v>53</v>
      </c>
      <c r="F51" s="20">
        <v>1</v>
      </c>
      <c r="G51" s="22">
        <v>2293.3000000000002</v>
      </c>
      <c r="H51" s="22">
        <v>60.5</v>
      </c>
      <c r="I51" s="22">
        <f t="shared" si="9"/>
        <v>2353.8000000000002</v>
      </c>
      <c r="J51" s="23">
        <v>2293.3000000000002</v>
      </c>
      <c r="K51" s="24">
        <f>F51</f>
        <v>1</v>
      </c>
      <c r="L51" s="24">
        <f t="shared" si="1"/>
        <v>0</v>
      </c>
      <c r="M51" s="23">
        <f t="shared" si="2"/>
        <v>441</v>
      </c>
      <c r="N51" s="24">
        <v>2</v>
      </c>
      <c r="O51" s="23"/>
      <c r="P51" s="23">
        <f t="shared" si="10"/>
        <v>1120</v>
      </c>
      <c r="Q51" s="23"/>
      <c r="R51" s="23"/>
      <c r="S51" s="23"/>
      <c r="T51" s="23">
        <f t="shared" si="4"/>
        <v>367.72049059199998</v>
      </c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>
        <f t="shared" si="5"/>
        <v>0</v>
      </c>
      <c r="AJ51" s="24"/>
      <c r="AK51" s="23"/>
      <c r="AL51" s="24"/>
      <c r="AM51" s="24"/>
      <c r="AN51" s="23">
        <f t="shared" si="6"/>
        <v>1928.720490592</v>
      </c>
      <c r="AO51" s="24">
        <v>0</v>
      </c>
      <c r="AP51" s="24">
        <f>3074.708+7686.77</f>
        <v>10761.478000000001</v>
      </c>
      <c r="AQ51" s="23">
        <f t="shared" si="11"/>
        <v>12690.198490592002</v>
      </c>
      <c r="AR51" s="23"/>
      <c r="AS51" s="23"/>
      <c r="AT51" s="23"/>
      <c r="AU51" s="23"/>
    </row>
    <row r="52" spans="1:47" outlineLevel="1" x14ac:dyDescent="0.25">
      <c r="A52" s="20">
        <v>47</v>
      </c>
      <c r="B52" s="21" t="s">
        <v>84</v>
      </c>
      <c r="C52" s="90" t="s">
        <v>97</v>
      </c>
      <c r="D52" s="20">
        <v>9</v>
      </c>
      <c r="E52" s="20">
        <v>54</v>
      </c>
      <c r="F52" s="20">
        <v>1</v>
      </c>
      <c r="G52" s="22">
        <v>2340.6</v>
      </c>
      <c r="H52" s="22">
        <v>0</v>
      </c>
      <c r="I52" s="22">
        <f t="shared" si="9"/>
        <v>2340.6</v>
      </c>
      <c r="J52" s="23">
        <v>2340.6</v>
      </c>
      <c r="K52" s="24">
        <f>F52</f>
        <v>1</v>
      </c>
      <c r="L52" s="24">
        <f t="shared" si="1"/>
        <v>0</v>
      </c>
      <c r="M52" s="23">
        <f t="shared" si="2"/>
        <v>441</v>
      </c>
      <c r="N52" s="24">
        <v>2</v>
      </c>
      <c r="O52" s="23"/>
      <c r="P52" s="23">
        <f t="shared" si="10"/>
        <v>1120</v>
      </c>
      <c r="Q52" s="23"/>
      <c r="R52" s="23"/>
      <c r="S52" s="23"/>
      <c r="T52" s="23">
        <f t="shared" si="4"/>
        <v>374.65861305599998</v>
      </c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>
        <f t="shared" si="5"/>
        <v>247.8</v>
      </c>
      <c r="AJ52" s="24">
        <v>1</v>
      </c>
      <c r="AK52" s="23"/>
      <c r="AL52" s="24"/>
      <c r="AM52" s="24"/>
      <c r="AN52" s="23">
        <f t="shared" si="6"/>
        <v>2183.4586130560001</v>
      </c>
      <c r="AO52" s="24">
        <v>0</v>
      </c>
      <c r="AP52" s="24">
        <v>0</v>
      </c>
      <c r="AQ52" s="23">
        <f t="shared" si="11"/>
        <v>2183.4586130560001</v>
      </c>
      <c r="AR52" s="23"/>
      <c r="AS52" s="23"/>
      <c r="AT52" s="23"/>
      <c r="AU52" s="23"/>
    </row>
    <row r="53" spans="1:47" outlineLevel="1" x14ac:dyDescent="0.25">
      <c r="A53" s="20">
        <v>48</v>
      </c>
      <c r="B53" s="21" t="s">
        <v>84</v>
      </c>
      <c r="C53" s="90" t="s">
        <v>98</v>
      </c>
      <c r="D53" s="20">
        <v>5</v>
      </c>
      <c r="E53" s="20">
        <v>81</v>
      </c>
      <c r="F53" s="20">
        <v>6</v>
      </c>
      <c r="G53" s="22">
        <v>3901.1</v>
      </c>
      <c r="H53" s="22">
        <v>493.6</v>
      </c>
      <c r="I53" s="22">
        <f t="shared" si="9"/>
        <v>4394.7</v>
      </c>
      <c r="J53" s="23">
        <v>0</v>
      </c>
      <c r="K53" s="24"/>
      <c r="L53" s="24">
        <f t="shared" si="1"/>
        <v>0</v>
      </c>
      <c r="M53" s="23">
        <f t="shared" si="2"/>
        <v>441</v>
      </c>
      <c r="N53" s="24"/>
      <c r="O53" s="23"/>
      <c r="P53" s="23">
        <f t="shared" si="10"/>
        <v>0</v>
      </c>
      <c r="Q53" s="23"/>
      <c r="R53" s="23"/>
      <c r="S53" s="23"/>
      <c r="T53" s="23">
        <f t="shared" si="4"/>
        <v>561.987919584</v>
      </c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>
        <f t="shared" si="5"/>
        <v>0</v>
      </c>
      <c r="AJ53" s="24"/>
      <c r="AK53" s="23"/>
      <c r="AL53" s="24"/>
      <c r="AM53" s="24"/>
      <c r="AN53" s="23">
        <f t="shared" si="6"/>
        <v>1002.987919584</v>
      </c>
      <c r="AO53" s="24">
        <v>0</v>
      </c>
      <c r="AP53" s="24">
        <v>0</v>
      </c>
      <c r="AQ53" s="23">
        <f t="shared" si="11"/>
        <v>1002.987919584</v>
      </c>
      <c r="AR53" s="23"/>
      <c r="AS53" s="23"/>
      <c r="AT53" s="23"/>
      <c r="AU53" s="23"/>
    </row>
    <row r="54" spans="1:47" outlineLevel="1" x14ac:dyDescent="0.25">
      <c r="A54" s="20">
        <v>49</v>
      </c>
      <c r="B54" s="21" t="s">
        <v>84</v>
      </c>
      <c r="C54" s="90" t="s">
        <v>99</v>
      </c>
      <c r="D54" s="20">
        <v>5</v>
      </c>
      <c r="E54" s="20">
        <v>90</v>
      </c>
      <c r="F54" s="20">
        <v>6</v>
      </c>
      <c r="G54" s="22">
        <v>4409.2</v>
      </c>
      <c r="H54" s="22">
        <v>0</v>
      </c>
      <c r="I54" s="22">
        <f t="shared" si="9"/>
        <v>4409.2</v>
      </c>
      <c r="J54" s="23">
        <v>0</v>
      </c>
      <c r="K54" s="24"/>
      <c r="L54" s="24">
        <f t="shared" si="1"/>
        <v>0</v>
      </c>
      <c r="M54" s="23">
        <f t="shared" si="2"/>
        <v>441</v>
      </c>
      <c r="N54" s="24"/>
      <c r="O54" s="23"/>
      <c r="P54" s="23">
        <f t="shared" si="10"/>
        <v>0</v>
      </c>
      <c r="Q54" s="23"/>
      <c r="R54" s="23"/>
      <c r="S54" s="23"/>
      <c r="T54" s="23">
        <f t="shared" si="4"/>
        <v>624.43102176000002</v>
      </c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>
        <f t="shared" si="5"/>
        <v>0</v>
      </c>
      <c r="AJ54" s="24"/>
      <c r="AK54" s="23"/>
      <c r="AL54" s="24"/>
      <c r="AM54" s="24"/>
      <c r="AN54" s="23">
        <f t="shared" si="6"/>
        <v>1065.43102176</v>
      </c>
      <c r="AO54" s="24">
        <v>0</v>
      </c>
      <c r="AP54" s="24">
        <v>0</v>
      </c>
      <c r="AQ54" s="23">
        <f t="shared" si="11"/>
        <v>1065.43102176</v>
      </c>
      <c r="AR54" s="23"/>
      <c r="AS54" s="23"/>
      <c r="AT54" s="23"/>
      <c r="AU54" s="23"/>
    </row>
    <row r="55" spans="1:47" outlineLevel="1" x14ac:dyDescent="0.25">
      <c r="A55" s="20">
        <v>50</v>
      </c>
      <c r="B55" s="21" t="s">
        <v>84</v>
      </c>
      <c r="C55" s="90" t="s">
        <v>100</v>
      </c>
      <c r="D55" s="20">
        <v>5</v>
      </c>
      <c r="E55" s="20">
        <v>90</v>
      </c>
      <c r="F55" s="20">
        <v>6</v>
      </c>
      <c r="G55" s="22">
        <v>4414.7</v>
      </c>
      <c r="H55" s="22">
        <v>0</v>
      </c>
      <c r="I55" s="22">
        <f t="shared" si="9"/>
        <v>4414.7</v>
      </c>
      <c r="J55" s="23">
        <v>0</v>
      </c>
      <c r="K55" s="24"/>
      <c r="L55" s="24">
        <f t="shared" si="1"/>
        <v>0</v>
      </c>
      <c r="M55" s="23">
        <f t="shared" si="2"/>
        <v>441</v>
      </c>
      <c r="N55" s="24"/>
      <c r="O55" s="23"/>
      <c r="P55" s="23">
        <f t="shared" si="10"/>
        <v>0</v>
      </c>
      <c r="Q55" s="23"/>
      <c r="R55" s="23"/>
      <c r="S55" s="23"/>
      <c r="T55" s="23">
        <f t="shared" si="4"/>
        <v>624.43102176000002</v>
      </c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>
        <f t="shared" si="5"/>
        <v>0</v>
      </c>
      <c r="AJ55" s="24"/>
      <c r="AK55" s="23"/>
      <c r="AL55" s="24"/>
      <c r="AM55" s="24"/>
      <c r="AN55" s="23">
        <f t="shared" si="6"/>
        <v>1065.43102176</v>
      </c>
      <c r="AO55" s="24">
        <v>0</v>
      </c>
      <c r="AP55" s="24">
        <v>0</v>
      </c>
      <c r="AQ55" s="23">
        <f t="shared" si="11"/>
        <v>1065.43102176</v>
      </c>
      <c r="AR55" s="23"/>
      <c r="AS55" s="23"/>
      <c r="AT55" s="23"/>
      <c r="AU55" s="23"/>
    </row>
    <row r="56" spans="1:47" outlineLevel="1" x14ac:dyDescent="0.25">
      <c r="A56" s="20">
        <v>51</v>
      </c>
      <c r="B56" s="21" t="s">
        <v>84</v>
      </c>
      <c r="C56" s="90" t="s">
        <v>101</v>
      </c>
      <c r="D56" s="20">
        <v>5</v>
      </c>
      <c r="E56" s="20">
        <v>97</v>
      </c>
      <c r="F56" s="20">
        <v>8</v>
      </c>
      <c r="G56" s="22">
        <v>4668</v>
      </c>
      <c r="H56" s="22">
        <v>1061.5</v>
      </c>
      <c r="I56" s="22">
        <f t="shared" si="9"/>
        <v>5729.5</v>
      </c>
      <c r="J56" s="23">
        <v>0</v>
      </c>
      <c r="K56" s="24"/>
      <c r="L56" s="24">
        <f t="shared" si="1"/>
        <v>0</v>
      </c>
      <c r="M56" s="23">
        <f t="shared" si="2"/>
        <v>441</v>
      </c>
      <c r="N56" s="24"/>
      <c r="O56" s="23"/>
      <c r="P56" s="23">
        <f t="shared" si="10"/>
        <v>0</v>
      </c>
      <c r="Q56" s="23"/>
      <c r="R56" s="23"/>
      <c r="S56" s="23"/>
      <c r="T56" s="23">
        <f t="shared" si="4"/>
        <v>672.99787900799993</v>
      </c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>
        <f t="shared" si="5"/>
        <v>0</v>
      </c>
      <c r="AJ56" s="24"/>
      <c r="AK56" s="23"/>
      <c r="AL56" s="24"/>
      <c r="AM56" s="24"/>
      <c r="AN56" s="23">
        <f t="shared" si="6"/>
        <v>1113.9978790079999</v>
      </c>
      <c r="AO56" s="24"/>
      <c r="AP56" s="24"/>
      <c r="AQ56" s="23">
        <f t="shared" si="11"/>
        <v>1113.9978790079999</v>
      </c>
      <c r="AR56" s="23"/>
      <c r="AS56" s="23"/>
      <c r="AT56" s="23"/>
      <c r="AU56" s="23"/>
    </row>
    <row r="57" spans="1:47" outlineLevel="1" x14ac:dyDescent="0.25">
      <c r="A57" s="20">
        <v>52</v>
      </c>
      <c r="B57" s="21" t="s">
        <v>84</v>
      </c>
      <c r="C57" s="90" t="s">
        <v>102</v>
      </c>
      <c r="D57" s="20">
        <v>5</v>
      </c>
      <c r="E57" s="20">
        <v>100</v>
      </c>
      <c r="F57" s="20">
        <v>6</v>
      </c>
      <c r="G57" s="22">
        <v>4613.7</v>
      </c>
      <c r="H57" s="22">
        <v>109.4</v>
      </c>
      <c r="I57" s="22">
        <f t="shared" si="9"/>
        <v>4723.0999999999995</v>
      </c>
      <c r="J57" s="23">
        <v>0</v>
      </c>
      <c r="K57" s="24"/>
      <c r="L57" s="24">
        <f t="shared" si="1"/>
        <v>0</v>
      </c>
      <c r="M57" s="23">
        <f t="shared" si="2"/>
        <v>441</v>
      </c>
      <c r="N57" s="24"/>
      <c r="O57" s="23"/>
      <c r="P57" s="23">
        <f t="shared" si="10"/>
        <v>0</v>
      </c>
      <c r="Q57" s="23"/>
      <c r="R57" s="23"/>
      <c r="S57" s="23"/>
      <c r="T57" s="23">
        <f t="shared" si="4"/>
        <v>693.81224639999994</v>
      </c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>
        <f t="shared" si="5"/>
        <v>0</v>
      </c>
      <c r="AJ57" s="24"/>
      <c r="AK57" s="23"/>
      <c r="AL57" s="24"/>
      <c r="AM57" s="24"/>
      <c r="AN57" s="23">
        <f t="shared" si="6"/>
        <v>1134.8122463999998</v>
      </c>
      <c r="AO57" s="24">
        <v>0</v>
      </c>
      <c r="AP57" s="24">
        <v>0</v>
      </c>
      <c r="AQ57" s="23">
        <f t="shared" si="11"/>
        <v>1134.8122463999998</v>
      </c>
      <c r="AR57" s="23"/>
      <c r="AS57" s="23"/>
      <c r="AT57" s="23"/>
      <c r="AU57" s="23"/>
    </row>
    <row r="58" spans="1:47" outlineLevel="1" x14ac:dyDescent="0.25">
      <c r="A58" s="20">
        <v>53</v>
      </c>
      <c r="B58" s="21" t="s">
        <v>84</v>
      </c>
      <c r="C58" s="90" t="s">
        <v>103</v>
      </c>
      <c r="D58" s="20">
        <v>9</v>
      </c>
      <c r="E58" s="20">
        <v>49</v>
      </c>
      <c r="F58" s="20">
        <v>1</v>
      </c>
      <c r="G58" s="22">
        <v>2121.9</v>
      </c>
      <c r="H58" s="22">
        <v>232.32</v>
      </c>
      <c r="I58" s="22">
        <f t="shared" si="9"/>
        <v>2354.2200000000003</v>
      </c>
      <c r="J58" s="23">
        <v>2121.9</v>
      </c>
      <c r="K58" s="24">
        <f>F58</f>
        <v>1</v>
      </c>
      <c r="L58" s="24">
        <f t="shared" si="1"/>
        <v>0</v>
      </c>
      <c r="M58" s="23">
        <f t="shared" si="2"/>
        <v>441</v>
      </c>
      <c r="N58" s="24">
        <v>2</v>
      </c>
      <c r="O58" s="23"/>
      <c r="P58" s="23">
        <f t="shared" si="10"/>
        <v>1120</v>
      </c>
      <c r="Q58" s="23"/>
      <c r="R58" s="23"/>
      <c r="S58" s="23"/>
      <c r="T58" s="23">
        <f t="shared" si="4"/>
        <v>339.96800073600002</v>
      </c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>
        <f t="shared" si="5"/>
        <v>247.8</v>
      </c>
      <c r="AJ58" s="24">
        <v>1</v>
      </c>
      <c r="AK58" s="23"/>
      <c r="AL58" s="24"/>
      <c r="AM58" s="24"/>
      <c r="AN58" s="23">
        <f t="shared" si="6"/>
        <v>2148.768000736</v>
      </c>
      <c r="AO58" s="24">
        <f>3393.621+5656.04</f>
        <v>9049.6610000000001</v>
      </c>
      <c r="AP58" s="24">
        <v>0</v>
      </c>
      <c r="AQ58" s="23">
        <f t="shared" si="11"/>
        <v>11198.429000736</v>
      </c>
      <c r="AR58" s="23"/>
      <c r="AS58" s="23"/>
      <c r="AT58" s="23"/>
      <c r="AU58" s="23"/>
    </row>
    <row r="59" spans="1:47" outlineLevel="1" x14ac:dyDescent="0.25">
      <c r="A59" s="20">
        <v>54</v>
      </c>
      <c r="B59" s="21" t="s">
        <v>84</v>
      </c>
      <c r="C59" s="90" t="s">
        <v>104</v>
      </c>
      <c r="D59" s="20">
        <v>5</v>
      </c>
      <c r="E59" s="20">
        <v>77</v>
      </c>
      <c r="F59" s="20">
        <v>6</v>
      </c>
      <c r="G59" s="22">
        <v>3700.4</v>
      </c>
      <c r="H59" s="22">
        <v>661.2</v>
      </c>
      <c r="I59" s="22">
        <f t="shared" si="9"/>
        <v>4361.6000000000004</v>
      </c>
      <c r="J59" s="23">
        <v>0</v>
      </c>
      <c r="K59" s="24"/>
      <c r="L59" s="24">
        <f t="shared" si="1"/>
        <v>0</v>
      </c>
      <c r="M59" s="23">
        <f t="shared" si="2"/>
        <v>441</v>
      </c>
      <c r="N59" s="24"/>
      <c r="O59" s="23"/>
      <c r="P59" s="23">
        <f t="shared" si="10"/>
        <v>0</v>
      </c>
      <c r="Q59" s="23"/>
      <c r="R59" s="23"/>
      <c r="S59" s="23"/>
      <c r="T59" s="23">
        <f t="shared" si="4"/>
        <v>534.23542972799999</v>
      </c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>
        <f t="shared" si="5"/>
        <v>0</v>
      </c>
      <c r="AJ59" s="24"/>
      <c r="AK59" s="23"/>
      <c r="AL59" s="24"/>
      <c r="AM59" s="24"/>
      <c r="AN59" s="23">
        <f t="shared" si="6"/>
        <v>975.23542972799999</v>
      </c>
      <c r="AO59" s="24">
        <v>0</v>
      </c>
      <c r="AP59" s="24">
        <v>0</v>
      </c>
      <c r="AQ59" s="23">
        <f t="shared" si="11"/>
        <v>975.23542972799999</v>
      </c>
      <c r="AR59" s="23"/>
      <c r="AS59" s="23"/>
      <c r="AT59" s="23"/>
      <c r="AU59" s="23"/>
    </row>
    <row r="60" spans="1:47" outlineLevel="1" x14ac:dyDescent="0.25">
      <c r="A60" s="20">
        <v>55</v>
      </c>
      <c r="B60" s="21" t="s">
        <v>84</v>
      </c>
      <c r="C60" s="90" t="s">
        <v>105</v>
      </c>
      <c r="D60" s="20">
        <v>5</v>
      </c>
      <c r="E60" s="20">
        <v>90</v>
      </c>
      <c r="F60" s="20">
        <v>6</v>
      </c>
      <c r="G60" s="22">
        <v>4362.8</v>
      </c>
      <c r="H60" s="22"/>
      <c r="I60" s="22">
        <f t="shared" si="9"/>
        <v>4362.8</v>
      </c>
      <c r="J60" s="23">
        <v>0</v>
      </c>
      <c r="K60" s="24"/>
      <c r="L60" s="24">
        <f t="shared" si="1"/>
        <v>0</v>
      </c>
      <c r="M60" s="23">
        <f t="shared" si="2"/>
        <v>441</v>
      </c>
      <c r="N60" s="24"/>
      <c r="O60" s="23"/>
      <c r="P60" s="23">
        <f t="shared" si="10"/>
        <v>0</v>
      </c>
      <c r="Q60" s="23"/>
      <c r="R60" s="23"/>
      <c r="S60" s="23"/>
      <c r="T60" s="23">
        <f t="shared" si="4"/>
        <v>624.43102176000002</v>
      </c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>
        <f t="shared" si="5"/>
        <v>0</v>
      </c>
      <c r="AJ60" s="24"/>
      <c r="AK60" s="23"/>
      <c r="AL60" s="24"/>
      <c r="AM60" s="24"/>
      <c r="AN60" s="23">
        <f t="shared" si="6"/>
        <v>1065.43102176</v>
      </c>
      <c r="AO60" s="24">
        <v>0</v>
      </c>
      <c r="AP60" s="24">
        <v>0</v>
      </c>
      <c r="AQ60" s="23">
        <f t="shared" si="11"/>
        <v>1065.43102176</v>
      </c>
      <c r="AR60" s="23"/>
      <c r="AS60" s="23"/>
      <c r="AT60" s="23"/>
      <c r="AU60" s="23"/>
    </row>
    <row r="61" spans="1:47" outlineLevel="1" x14ac:dyDescent="0.25">
      <c r="A61" s="20">
        <v>56</v>
      </c>
      <c r="B61" s="21" t="s">
        <v>84</v>
      </c>
      <c r="C61" s="90" t="s">
        <v>106</v>
      </c>
      <c r="D61" s="20">
        <v>5</v>
      </c>
      <c r="E61" s="20">
        <v>90</v>
      </c>
      <c r="F61" s="20">
        <v>6</v>
      </c>
      <c r="G61" s="22">
        <v>4376.3999999999996</v>
      </c>
      <c r="H61" s="22">
        <v>0</v>
      </c>
      <c r="I61" s="22">
        <f t="shared" si="9"/>
        <v>4376.3999999999996</v>
      </c>
      <c r="J61" s="23">
        <v>0</v>
      </c>
      <c r="K61" s="24"/>
      <c r="L61" s="24">
        <f t="shared" si="1"/>
        <v>0</v>
      </c>
      <c r="M61" s="23">
        <f t="shared" si="2"/>
        <v>441</v>
      </c>
      <c r="N61" s="24"/>
      <c r="O61" s="23"/>
      <c r="P61" s="23">
        <f t="shared" si="10"/>
        <v>0</v>
      </c>
      <c r="Q61" s="23"/>
      <c r="R61" s="23"/>
      <c r="S61" s="23"/>
      <c r="T61" s="23">
        <f t="shared" si="4"/>
        <v>624.43102176000002</v>
      </c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>
        <f t="shared" si="5"/>
        <v>0</v>
      </c>
      <c r="AJ61" s="24"/>
      <c r="AK61" s="23"/>
      <c r="AL61" s="24"/>
      <c r="AM61" s="24"/>
      <c r="AN61" s="23">
        <f t="shared" si="6"/>
        <v>1065.43102176</v>
      </c>
      <c r="AO61" s="24">
        <v>0</v>
      </c>
      <c r="AP61" s="24">
        <v>0</v>
      </c>
      <c r="AQ61" s="23">
        <f t="shared" si="11"/>
        <v>1065.43102176</v>
      </c>
      <c r="AR61" s="23"/>
      <c r="AS61" s="23"/>
      <c r="AT61" s="23"/>
      <c r="AU61" s="23"/>
    </row>
    <row r="62" spans="1:47" outlineLevel="1" x14ac:dyDescent="0.25">
      <c r="A62" s="20">
        <v>57</v>
      </c>
      <c r="B62" s="21" t="s">
        <v>84</v>
      </c>
      <c r="C62" s="90" t="s">
        <v>107</v>
      </c>
      <c r="D62" s="20">
        <v>5</v>
      </c>
      <c r="E62" s="20">
        <v>103</v>
      </c>
      <c r="F62" s="20">
        <v>8</v>
      </c>
      <c r="G62" s="22">
        <v>4940.7</v>
      </c>
      <c r="H62" s="22">
        <v>745.3</v>
      </c>
      <c r="I62" s="22">
        <f t="shared" si="9"/>
        <v>5686</v>
      </c>
      <c r="J62" s="23">
        <v>0</v>
      </c>
      <c r="K62" s="24"/>
      <c r="L62" s="24">
        <f t="shared" si="1"/>
        <v>0</v>
      </c>
      <c r="M62" s="23">
        <f t="shared" si="2"/>
        <v>441</v>
      </c>
      <c r="N62" s="24"/>
      <c r="O62" s="23"/>
      <c r="P62" s="23">
        <f t="shared" si="10"/>
        <v>0</v>
      </c>
      <c r="Q62" s="23"/>
      <c r="R62" s="23"/>
      <c r="S62" s="23"/>
      <c r="T62" s="23">
        <f t="shared" si="4"/>
        <v>714.62661379200006</v>
      </c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>
        <f t="shared" si="5"/>
        <v>0</v>
      </c>
      <c r="AJ62" s="24"/>
      <c r="AK62" s="23"/>
      <c r="AL62" s="24"/>
      <c r="AM62" s="24"/>
      <c r="AN62" s="23">
        <f t="shared" si="6"/>
        <v>1155.6266137920002</v>
      </c>
      <c r="AO62" s="24">
        <v>0</v>
      </c>
      <c r="AP62" s="24">
        <v>0</v>
      </c>
      <c r="AQ62" s="23">
        <f t="shared" si="11"/>
        <v>1155.6266137920002</v>
      </c>
      <c r="AR62" s="23"/>
      <c r="AS62" s="23"/>
      <c r="AT62" s="23"/>
      <c r="AU62" s="23"/>
    </row>
    <row r="63" spans="1:47" outlineLevel="1" x14ac:dyDescent="0.25">
      <c r="A63" s="20">
        <v>58</v>
      </c>
      <c r="B63" s="21" t="s">
        <v>84</v>
      </c>
      <c r="C63" s="90" t="s">
        <v>108</v>
      </c>
      <c r="D63" s="20">
        <v>5</v>
      </c>
      <c r="E63" s="20">
        <v>100</v>
      </c>
      <c r="F63" s="20">
        <v>6</v>
      </c>
      <c r="G63" s="22">
        <v>4598.3</v>
      </c>
      <c r="H63" s="22">
        <v>0</v>
      </c>
      <c r="I63" s="22">
        <f t="shared" si="9"/>
        <v>4598.3</v>
      </c>
      <c r="J63" s="23">
        <v>0</v>
      </c>
      <c r="K63" s="24"/>
      <c r="L63" s="24">
        <f t="shared" si="1"/>
        <v>0</v>
      </c>
      <c r="M63" s="23">
        <f t="shared" si="2"/>
        <v>441</v>
      </c>
      <c r="N63" s="24"/>
      <c r="O63" s="23"/>
      <c r="P63" s="23">
        <f t="shared" si="10"/>
        <v>0</v>
      </c>
      <c r="Q63" s="23"/>
      <c r="R63" s="23"/>
      <c r="S63" s="23"/>
      <c r="T63" s="23">
        <f t="shared" si="4"/>
        <v>693.81224639999994</v>
      </c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>
        <f t="shared" si="5"/>
        <v>0</v>
      </c>
      <c r="AJ63" s="24"/>
      <c r="AK63" s="23"/>
      <c r="AL63" s="24"/>
      <c r="AM63" s="24"/>
      <c r="AN63" s="23">
        <f t="shared" si="6"/>
        <v>1134.8122463999998</v>
      </c>
      <c r="AO63" s="24">
        <v>0</v>
      </c>
      <c r="AP63" s="24">
        <v>0</v>
      </c>
      <c r="AQ63" s="23">
        <f t="shared" si="11"/>
        <v>1134.8122463999998</v>
      </c>
      <c r="AR63" s="23"/>
      <c r="AS63" s="23"/>
      <c r="AT63" s="23"/>
      <c r="AU63" s="23"/>
    </row>
    <row r="64" spans="1:47" outlineLevel="1" x14ac:dyDescent="0.25">
      <c r="A64" s="20">
        <v>59</v>
      </c>
      <c r="B64" s="21" t="s">
        <v>84</v>
      </c>
      <c r="C64" s="90" t="s">
        <v>109</v>
      </c>
      <c r="D64" s="20">
        <v>9</v>
      </c>
      <c r="E64" s="20">
        <v>50</v>
      </c>
      <c r="F64" s="20">
        <v>1</v>
      </c>
      <c r="G64" s="22">
        <v>2185.1999999999998</v>
      </c>
      <c r="H64" s="22">
        <v>189.9</v>
      </c>
      <c r="I64" s="22">
        <f t="shared" si="9"/>
        <v>2375.1</v>
      </c>
      <c r="J64" s="23">
        <v>2185.1999999999998</v>
      </c>
      <c r="K64" s="24">
        <f>F64</f>
        <v>1</v>
      </c>
      <c r="L64" s="24">
        <f t="shared" si="1"/>
        <v>0</v>
      </c>
      <c r="M64" s="23">
        <f t="shared" si="2"/>
        <v>441</v>
      </c>
      <c r="N64" s="24">
        <v>2</v>
      </c>
      <c r="O64" s="23"/>
      <c r="P64" s="23">
        <f t="shared" si="10"/>
        <v>1120</v>
      </c>
      <c r="Q64" s="23"/>
      <c r="R64" s="23"/>
      <c r="S64" s="23"/>
      <c r="T64" s="23">
        <f t="shared" si="4"/>
        <v>346.90612319999997</v>
      </c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>
        <f t="shared" si="5"/>
        <v>247.8</v>
      </c>
      <c r="AJ64" s="24">
        <v>1</v>
      </c>
      <c r="AK64" s="23"/>
      <c r="AL64" s="24"/>
      <c r="AM64" s="24"/>
      <c r="AN64" s="23">
        <f t="shared" si="6"/>
        <v>2155.7061231999996</v>
      </c>
      <c r="AO64" s="24"/>
      <c r="AP64" s="24"/>
      <c r="AQ64" s="23">
        <f t="shared" si="11"/>
        <v>2155.7061231999996</v>
      </c>
      <c r="AR64" s="23"/>
      <c r="AS64" s="23"/>
      <c r="AT64" s="23"/>
      <c r="AU64" s="23"/>
    </row>
    <row r="65" spans="1:47" outlineLevel="1" x14ac:dyDescent="0.25">
      <c r="A65" s="20">
        <v>60</v>
      </c>
      <c r="B65" s="21" t="s">
        <v>84</v>
      </c>
      <c r="C65" s="90" t="s">
        <v>110</v>
      </c>
      <c r="D65" s="20">
        <v>5</v>
      </c>
      <c r="E65" s="20">
        <v>89</v>
      </c>
      <c r="F65" s="20">
        <v>6</v>
      </c>
      <c r="G65" s="22">
        <v>4341.5</v>
      </c>
      <c r="H65" s="22">
        <v>46.8</v>
      </c>
      <c r="I65" s="22">
        <f t="shared" si="9"/>
        <v>4388.3</v>
      </c>
      <c r="J65" s="23">
        <v>0</v>
      </c>
      <c r="K65" s="24"/>
      <c r="L65" s="24">
        <f t="shared" si="1"/>
        <v>0</v>
      </c>
      <c r="M65" s="23">
        <f t="shared" si="2"/>
        <v>441</v>
      </c>
      <c r="N65" s="24"/>
      <c r="O65" s="23"/>
      <c r="P65" s="23">
        <f t="shared" si="10"/>
        <v>0</v>
      </c>
      <c r="Q65" s="23"/>
      <c r="R65" s="23"/>
      <c r="S65" s="23"/>
      <c r="T65" s="23">
        <f t="shared" si="4"/>
        <v>617.49289929599991</v>
      </c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>
        <f t="shared" si="5"/>
        <v>0</v>
      </c>
      <c r="AJ65" s="24"/>
      <c r="AK65" s="23"/>
      <c r="AL65" s="24"/>
      <c r="AM65" s="24"/>
      <c r="AN65" s="23">
        <f t="shared" si="6"/>
        <v>1058.4928992959999</v>
      </c>
      <c r="AO65" s="24">
        <v>0</v>
      </c>
      <c r="AP65" s="24">
        <v>0</v>
      </c>
      <c r="AQ65" s="23">
        <f t="shared" si="11"/>
        <v>1058.4928992959999</v>
      </c>
      <c r="AR65" s="23"/>
      <c r="AS65" s="23"/>
      <c r="AT65" s="23"/>
      <c r="AU65" s="23"/>
    </row>
    <row r="66" spans="1:47" outlineLevel="1" x14ac:dyDescent="0.25">
      <c r="A66" s="20">
        <v>61</v>
      </c>
      <c r="B66" s="21" t="s">
        <v>84</v>
      </c>
      <c r="C66" s="90" t="s">
        <v>111</v>
      </c>
      <c r="D66" s="20">
        <v>5</v>
      </c>
      <c r="E66" s="20">
        <v>90</v>
      </c>
      <c r="F66" s="20">
        <v>6</v>
      </c>
      <c r="G66" s="22">
        <v>4401.8</v>
      </c>
      <c r="H66" s="22">
        <v>0</v>
      </c>
      <c r="I66" s="22">
        <f t="shared" si="9"/>
        <v>4401.8</v>
      </c>
      <c r="J66" s="23">
        <v>0</v>
      </c>
      <c r="K66" s="24"/>
      <c r="L66" s="24">
        <f t="shared" si="1"/>
        <v>0</v>
      </c>
      <c r="M66" s="23">
        <f t="shared" si="2"/>
        <v>441</v>
      </c>
      <c r="N66" s="24"/>
      <c r="O66" s="23"/>
      <c r="P66" s="23">
        <f t="shared" si="10"/>
        <v>0</v>
      </c>
      <c r="Q66" s="23"/>
      <c r="R66" s="23"/>
      <c r="S66" s="23"/>
      <c r="T66" s="23">
        <f t="shared" si="4"/>
        <v>624.43102176000002</v>
      </c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>
        <f t="shared" si="5"/>
        <v>0</v>
      </c>
      <c r="AJ66" s="24"/>
      <c r="AK66" s="23"/>
      <c r="AL66" s="24"/>
      <c r="AM66" s="24"/>
      <c r="AN66" s="23">
        <f t="shared" si="6"/>
        <v>1065.43102176</v>
      </c>
      <c r="AO66" s="24">
        <f>3691.401+19280.69</f>
        <v>22972.091</v>
      </c>
      <c r="AP66" s="24">
        <v>0</v>
      </c>
      <c r="AQ66" s="23">
        <f t="shared" si="11"/>
        <v>24037.52202176</v>
      </c>
      <c r="AR66" s="23"/>
      <c r="AS66" s="23"/>
      <c r="AT66" s="23"/>
      <c r="AU66" s="23"/>
    </row>
    <row r="67" spans="1:47" outlineLevel="1" x14ac:dyDescent="0.25">
      <c r="A67" s="20">
        <v>62</v>
      </c>
      <c r="B67" s="21" t="s">
        <v>84</v>
      </c>
      <c r="C67" s="90" t="s">
        <v>112</v>
      </c>
      <c r="D67" s="20">
        <v>9</v>
      </c>
      <c r="E67" s="20">
        <v>52</v>
      </c>
      <c r="F67" s="20">
        <v>1</v>
      </c>
      <c r="G67" s="22">
        <v>2154.4</v>
      </c>
      <c r="H67" s="22">
        <v>94.6</v>
      </c>
      <c r="I67" s="22">
        <f t="shared" si="9"/>
        <v>2249</v>
      </c>
      <c r="J67" s="23">
        <v>2154.4</v>
      </c>
      <c r="K67" s="24">
        <f>F67</f>
        <v>1</v>
      </c>
      <c r="L67" s="24">
        <f t="shared" si="1"/>
        <v>0</v>
      </c>
      <c r="M67" s="23">
        <f t="shared" si="2"/>
        <v>441</v>
      </c>
      <c r="N67" s="24">
        <v>2</v>
      </c>
      <c r="O67" s="23"/>
      <c r="P67" s="23">
        <f t="shared" si="10"/>
        <v>1120</v>
      </c>
      <c r="Q67" s="23"/>
      <c r="R67" s="23"/>
      <c r="S67" s="23"/>
      <c r="T67" s="23">
        <f t="shared" si="4"/>
        <v>360.78236812799997</v>
      </c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>
        <f t="shared" si="5"/>
        <v>247.8</v>
      </c>
      <c r="AJ67" s="24">
        <v>1</v>
      </c>
      <c r="AK67" s="23"/>
      <c r="AL67" s="24"/>
      <c r="AM67" s="24"/>
      <c r="AN67" s="23">
        <f t="shared" si="6"/>
        <v>2169.5823681279999</v>
      </c>
      <c r="AO67" s="24">
        <v>0</v>
      </c>
      <c r="AP67" s="24">
        <v>0</v>
      </c>
      <c r="AQ67" s="23">
        <f t="shared" si="11"/>
        <v>2169.5823681279999</v>
      </c>
      <c r="AR67" s="23"/>
      <c r="AS67" s="23"/>
      <c r="AT67" s="23"/>
      <c r="AU67" s="23"/>
    </row>
    <row r="68" spans="1:47" outlineLevel="1" x14ac:dyDescent="0.25">
      <c r="A68" s="20">
        <v>63</v>
      </c>
      <c r="B68" s="21" t="s">
        <v>84</v>
      </c>
      <c r="C68" s="90" t="s">
        <v>113</v>
      </c>
      <c r="D68" s="20">
        <v>5</v>
      </c>
      <c r="E68" s="20"/>
      <c r="F68" s="20">
        <v>8</v>
      </c>
      <c r="G68" s="22">
        <v>5762.57</v>
      </c>
      <c r="H68" s="22">
        <v>0</v>
      </c>
      <c r="I68" s="22">
        <f t="shared" si="9"/>
        <v>5762.57</v>
      </c>
      <c r="J68" s="23">
        <v>0</v>
      </c>
      <c r="K68" s="24"/>
      <c r="L68" s="24">
        <f t="shared" si="1"/>
        <v>0</v>
      </c>
      <c r="M68" s="23">
        <f t="shared" si="2"/>
        <v>441</v>
      </c>
      <c r="N68" s="24"/>
      <c r="O68" s="23"/>
      <c r="P68" s="23">
        <f t="shared" si="10"/>
        <v>0</v>
      </c>
      <c r="Q68" s="23"/>
      <c r="R68" s="23"/>
      <c r="S68" s="23"/>
      <c r="T68" s="23">
        <f t="shared" si="4"/>
        <v>0</v>
      </c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>
        <f t="shared" si="5"/>
        <v>0</v>
      </c>
      <c r="AJ68" s="24"/>
      <c r="AK68" s="23"/>
      <c r="AL68" s="24"/>
      <c r="AM68" s="24"/>
      <c r="AN68" s="23">
        <f t="shared" si="6"/>
        <v>441</v>
      </c>
      <c r="AO68" s="24">
        <v>0</v>
      </c>
      <c r="AP68" s="24">
        <v>0</v>
      </c>
      <c r="AQ68" s="23">
        <f t="shared" si="11"/>
        <v>441</v>
      </c>
      <c r="AR68" s="23"/>
      <c r="AS68" s="23"/>
      <c r="AT68" s="23"/>
      <c r="AU68" s="23"/>
    </row>
    <row r="69" spans="1:47" outlineLevel="1" x14ac:dyDescent="0.25">
      <c r="A69" s="20">
        <v>64</v>
      </c>
      <c r="B69" s="21" t="s">
        <v>84</v>
      </c>
      <c r="C69" s="90" t="s">
        <v>114</v>
      </c>
      <c r="D69" s="20">
        <v>5</v>
      </c>
      <c r="E69" s="20">
        <v>60</v>
      </c>
      <c r="F69" s="20">
        <v>4</v>
      </c>
      <c r="G69" s="22">
        <v>2710.7</v>
      </c>
      <c r="H69" s="22">
        <v>0</v>
      </c>
      <c r="I69" s="22">
        <f t="shared" si="9"/>
        <v>2710.7</v>
      </c>
      <c r="J69" s="23">
        <v>0</v>
      </c>
      <c r="K69" s="24"/>
      <c r="L69" s="24">
        <f t="shared" ref="L69:L132" si="12">75*0*0.7</f>
        <v>0</v>
      </c>
      <c r="M69" s="23">
        <f t="shared" ref="M69:M132" si="13">90*7*0.7</f>
        <v>441</v>
      </c>
      <c r="N69" s="24"/>
      <c r="O69" s="23"/>
      <c r="P69" s="23">
        <f t="shared" si="10"/>
        <v>0</v>
      </c>
      <c r="Q69" s="23"/>
      <c r="R69" s="23"/>
      <c r="S69" s="23"/>
      <c r="T69" s="23">
        <f t="shared" ref="T69:T132" si="14">(E69*1.26*1.18*8*0.7)*0.8333</f>
        <v>416.28734783999994</v>
      </c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>
        <f t="shared" ref="AI69:AI132" si="15">ROUND(AJ69*50*1.18*6*0.7,2)</f>
        <v>0</v>
      </c>
      <c r="AJ69" s="24"/>
      <c r="AK69" s="23"/>
      <c r="AL69" s="24"/>
      <c r="AM69" s="24"/>
      <c r="AN69" s="23">
        <f t="shared" ref="AN69:AN132" si="16">SUM(P69:AI69)+L69+M69+AK69+AL69</f>
        <v>857.28734783999994</v>
      </c>
      <c r="AO69" s="24">
        <v>0</v>
      </c>
      <c r="AP69" s="24">
        <v>0</v>
      </c>
      <c r="AQ69" s="23">
        <f t="shared" si="11"/>
        <v>857.28734783999994</v>
      </c>
      <c r="AR69" s="23"/>
      <c r="AS69" s="23"/>
      <c r="AT69" s="23"/>
      <c r="AU69" s="23"/>
    </row>
    <row r="70" spans="1:47" outlineLevel="1" x14ac:dyDescent="0.25">
      <c r="A70" s="20">
        <v>65</v>
      </c>
      <c r="B70" s="21" t="s">
        <v>84</v>
      </c>
      <c r="C70" s="90" t="s">
        <v>115</v>
      </c>
      <c r="D70" s="20">
        <v>5</v>
      </c>
      <c r="E70" s="20">
        <v>100</v>
      </c>
      <c r="F70" s="20">
        <v>6</v>
      </c>
      <c r="G70" s="22">
        <v>4580</v>
      </c>
      <c r="H70" s="22">
        <v>84.7</v>
      </c>
      <c r="I70" s="22">
        <f t="shared" si="9"/>
        <v>4664.7</v>
      </c>
      <c r="J70" s="23">
        <v>0</v>
      </c>
      <c r="K70" s="24"/>
      <c r="L70" s="24">
        <f t="shared" si="12"/>
        <v>0</v>
      </c>
      <c r="M70" s="23">
        <f t="shared" si="13"/>
        <v>441</v>
      </c>
      <c r="N70" s="24"/>
      <c r="O70" s="23"/>
      <c r="P70" s="23">
        <f t="shared" si="10"/>
        <v>0</v>
      </c>
      <c r="Q70" s="23"/>
      <c r="R70" s="23"/>
      <c r="S70" s="23"/>
      <c r="T70" s="23">
        <f t="shared" si="14"/>
        <v>693.81224639999994</v>
      </c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>
        <f t="shared" si="15"/>
        <v>0</v>
      </c>
      <c r="AJ70" s="24"/>
      <c r="AK70" s="23"/>
      <c r="AL70" s="24"/>
      <c r="AM70" s="24"/>
      <c r="AN70" s="23">
        <f t="shared" si="16"/>
        <v>1134.8122463999998</v>
      </c>
      <c r="AO70" s="24">
        <v>0</v>
      </c>
      <c r="AP70" s="24">
        <v>0</v>
      </c>
      <c r="AQ70" s="23">
        <f t="shared" si="11"/>
        <v>1134.8122463999998</v>
      </c>
      <c r="AR70" s="23"/>
      <c r="AS70" s="23"/>
      <c r="AT70" s="23"/>
      <c r="AU70" s="23"/>
    </row>
    <row r="71" spans="1:47" outlineLevel="1" x14ac:dyDescent="0.25">
      <c r="A71" s="20">
        <v>66</v>
      </c>
      <c r="B71" s="21" t="s">
        <v>84</v>
      </c>
      <c r="C71" s="90" t="s">
        <v>116</v>
      </c>
      <c r="D71" s="20">
        <v>5</v>
      </c>
      <c r="E71" s="20">
        <v>100</v>
      </c>
      <c r="F71" s="20">
        <v>6</v>
      </c>
      <c r="G71" s="22">
        <v>4572.7</v>
      </c>
      <c r="H71" s="22">
        <v>27.5</v>
      </c>
      <c r="I71" s="22">
        <f t="shared" si="9"/>
        <v>4600.2</v>
      </c>
      <c r="J71" s="23">
        <v>0</v>
      </c>
      <c r="K71" s="24"/>
      <c r="L71" s="24">
        <f t="shared" si="12"/>
        <v>0</v>
      </c>
      <c r="M71" s="23">
        <f t="shared" si="13"/>
        <v>441</v>
      </c>
      <c r="N71" s="24"/>
      <c r="O71" s="23"/>
      <c r="P71" s="23">
        <f t="shared" si="10"/>
        <v>0</v>
      </c>
      <c r="Q71" s="23"/>
      <c r="R71" s="23"/>
      <c r="S71" s="23"/>
      <c r="T71" s="23">
        <f t="shared" si="14"/>
        <v>693.81224639999994</v>
      </c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>
        <f t="shared" si="15"/>
        <v>0</v>
      </c>
      <c r="AJ71" s="24"/>
      <c r="AK71" s="23"/>
      <c r="AL71" s="24"/>
      <c r="AM71" s="24"/>
      <c r="AN71" s="23">
        <f t="shared" si="16"/>
        <v>1134.8122463999998</v>
      </c>
      <c r="AO71" s="24">
        <v>0</v>
      </c>
      <c r="AP71" s="24">
        <v>0</v>
      </c>
      <c r="AQ71" s="23">
        <f t="shared" si="11"/>
        <v>1134.8122463999998</v>
      </c>
      <c r="AR71" s="23"/>
      <c r="AS71" s="23"/>
      <c r="AT71" s="23"/>
      <c r="AU71" s="23"/>
    </row>
    <row r="72" spans="1:47" outlineLevel="1" x14ac:dyDescent="0.25">
      <c r="A72" s="20">
        <v>67</v>
      </c>
      <c r="B72" s="21" t="s">
        <v>84</v>
      </c>
      <c r="C72" s="90" t="s">
        <v>117</v>
      </c>
      <c r="D72" s="20">
        <v>5</v>
      </c>
      <c r="E72" s="20">
        <v>100</v>
      </c>
      <c r="F72" s="20">
        <v>6</v>
      </c>
      <c r="G72" s="22">
        <v>4592.5</v>
      </c>
      <c r="H72" s="22">
        <v>0</v>
      </c>
      <c r="I72" s="22">
        <f t="shared" si="9"/>
        <v>4592.5</v>
      </c>
      <c r="J72" s="23">
        <v>0</v>
      </c>
      <c r="K72" s="24"/>
      <c r="L72" s="24">
        <f t="shared" si="12"/>
        <v>0</v>
      </c>
      <c r="M72" s="23">
        <f t="shared" si="13"/>
        <v>441</v>
      </c>
      <c r="N72" s="24"/>
      <c r="O72" s="23"/>
      <c r="P72" s="23">
        <f t="shared" si="10"/>
        <v>0</v>
      </c>
      <c r="Q72" s="23"/>
      <c r="R72" s="23"/>
      <c r="S72" s="23"/>
      <c r="T72" s="23">
        <f t="shared" si="14"/>
        <v>693.81224639999994</v>
      </c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>
        <f t="shared" si="15"/>
        <v>0</v>
      </c>
      <c r="AJ72" s="24"/>
      <c r="AK72" s="23"/>
      <c r="AL72" s="24"/>
      <c r="AM72" s="24"/>
      <c r="AN72" s="23">
        <f t="shared" si="16"/>
        <v>1134.8122463999998</v>
      </c>
      <c r="AO72" s="24">
        <v>0</v>
      </c>
      <c r="AP72" s="24">
        <v>0</v>
      </c>
      <c r="AQ72" s="23">
        <f t="shared" si="11"/>
        <v>1134.8122463999998</v>
      </c>
      <c r="AR72" s="23"/>
      <c r="AS72" s="23"/>
      <c r="AT72" s="23"/>
      <c r="AU72" s="23"/>
    </row>
    <row r="73" spans="1:47" outlineLevel="1" x14ac:dyDescent="0.25">
      <c r="A73" s="20">
        <v>68</v>
      </c>
      <c r="B73" s="21" t="s">
        <v>84</v>
      </c>
      <c r="C73" s="90" t="s">
        <v>118</v>
      </c>
      <c r="D73" s="20">
        <v>5</v>
      </c>
      <c r="E73" s="20">
        <v>100</v>
      </c>
      <c r="F73" s="20">
        <v>6</v>
      </c>
      <c r="G73" s="22">
        <v>4642</v>
      </c>
      <c r="H73" s="22">
        <v>97.6</v>
      </c>
      <c r="I73" s="22">
        <f t="shared" si="9"/>
        <v>4739.6000000000004</v>
      </c>
      <c r="J73" s="23">
        <v>0</v>
      </c>
      <c r="K73" s="24"/>
      <c r="L73" s="24">
        <f t="shared" si="12"/>
        <v>0</v>
      </c>
      <c r="M73" s="23">
        <f t="shared" si="13"/>
        <v>441</v>
      </c>
      <c r="N73" s="24"/>
      <c r="O73" s="23"/>
      <c r="P73" s="23">
        <f t="shared" si="10"/>
        <v>0</v>
      </c>
      <c r="Q73" s="23"/>
      <c r="R73" s="23"/>
      <c r="S73" s="23"/>
      <c r="T73" s="23">
        <f t="shared" si="14"/>
        <v>693.81224639999994</v>
      </c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>
        <f t="shared" si="15"/>
        <v>0</v>
      </c>
      <c r="AJ73" s="24"/>
      <c r="AK73" s="23"/>
      <c r="AL73" s="24"/>
      <c r="AM73" s="24"/>
      <c r="AN73" s="23">
        <f t="shared" si="16"/>
        <v>1134.8122463999998</v>
      </c>
      <c r="AO73" s="24">
        <v>0</v>
      </c>
      <c r="AP73" s="24">
        <v>0</v>
      </c>
      <c r="AQ73" s="23">
        <f t="shared" si="11"/>
        <v>1134.8122463999998</v>
      </c>
      <c r="AR73" s="23"/>
      <c r="AS73" s="23"/>
      <c r="AT73" s="23"/>
      <c r="AU73" s="23"/>
    </row>
    <row r="74" spans="1:47" outlineLevel="1" x14ac:dyDescent="0.25">
      <c r="A74" s="20">
        <v>69</v>
      </c>
      <c r="B74" s="21" t="s">
        <v>84</v>
      </c>
      <c r="C74" s="90" t="s">
        <v>119</v>
      </c>
      <c r="D74" s="20">
        <v>5</v>
      </c>
      <c r="E74" s="20">
        <v>60</v>
      </c>
      <c r="F74" s="20">
        <v>4</v>
      </c>
      <c r="G74" s="22">
        <v>2701.7</v>
      </c>
      <c r="H74" s="22">
        <v>0</v>
      </c>
      <c r="I74" s="22">
        <f t="shared" si="9"/>
        <v>2701.7</v>
      </c>
      <c r="J74" s="23">
        <v>0</v>
      </c>
      <c r="K74" s="24"/>
      <c r="L74" s="24">
        <f t="shared" si="12"/>
        <v>0</v>
      </c>
      <c r="M74" s="23">
        <f t="shared" si="13"/>
        <v>441</v>
      </c>
      <c r="N74" s="24"/>
      <c r="O74" s="23"/>
      <c r="P74" s="23">
        <f t="shared" si="10"/>
        <v>0</v>
      </c>
      <c r="Q74" s="23"/>
      <c r="R74" s="23"/>
      <c r="S74" s="23"/>
      <c r="T74" s="23">
        <f t="shared" si="14"/>
        <v>416.28734783999994</v>
      </c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>
        <f t="shared" si="15"/>
        <v>0</v>
      </c>
      <c r="AJ74" s="24"/>
      <c r="AK74" s="23"/>
      <c r="AL74" s="24"/>
      <c r="AM74" s="24"/>
      <c r="AN74" s="23">
        <f t="shared" si="16"/>
        <v>857.28734783999994</v>
      </c>
      <c r="AO74" s="24">
        <v>0</v>
      </c>
      <c r="AP74" s="24">
        <v>0</v>
      </c>
      <c r="AQ74" s="23">
        <f t="shared" si="11"/>
        <v>857.28734783999994</v>
      </c>
      <c r="AR74" s="23"/>
      <c r="AS74" s="23"/>
      <c r="AT74" s="23"/>
      <c r="AU74" s="23"/>
    </row>
    <row r="75" spans="1:47" outlineLevel="1" x14ac:dyDescent="0.25">
      <c r="A75" s="20">
        <v>70</v>
      </c>
      <c r="B75" s="21" t="s">
        <v>84</v>
      </c>
      <c r="C75" s="90" t="s">
        <v>120</v>
      </c>
      <c r="D75" s="20">
        <v>5</v>
      </c>
      <c r="E75" s="20">
        <v>60</v>
      </c>
      <c r="F75" s="20">
        <v>4</v>
      </c>
      <c r="G75" s="22">
        <v>2702.9</v>
      </c>
      <c r="H75" s="22">
        <v>0</v>
      </c>
      <c r="I75" s="22">
        <f t="shared" si="9"/>
        <v>2702.9</v>
      </c>
      <c r="J75" s="23">
        <v>0</v>
      </c>
      <c r="K75" s="24"/>
      <c r="L75" s="24">
        <f t="shared" si="12"/>
        <v>0</v>
      </c>
      <c r="M75" s="23">
        <f t="shared" si="13"/>
        <v>441</v>
      </c>
      <c r="N75" s="24"/>
      <c r="O75" s="23"/>
      <c r="P75" s="23">
        <f t="shared" si="10"/>
        <v>0</v>
      </c>
      <c r="Q75" s="23"/>
      <c r="R75" s="23"/>
      <c r="S75" s="23"/>
      <c r="T75" s="23">
        <f t="shared" si="14"/>
        <v>416.28734783999994</v>
      </c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>
        <f t="shared" si="15"/>
        <v>0</v>
      </c>
      <c r="AJ75" s="24"/>
      <c r="AK75" s="23"/>
      <c r="AL75" s="24"/>
      <c r="AM75" s="24"/>
      <c r="AN75" s="23">
        <f t="shared" si="16"/>
        <v>857.28734783999994</v>
      </c>
      <c r="AO75" s="24">
        <v>0</v>
      </c>
      <c r="AP75" s="24">
        <v>0</v>
      </c>
      <c r="AQ75" s="23">
        <f t="shared" si="11"/>
        <v>857.28734783999994</v>
      </c>
      <c r="AR75" s="23"/>
      <c r="AS75" s="23"/>
      <c r="AT75" s="23"/>
      <c r="AU75" s="23"/>
    </row>
    <row r="76" spans="1:47" outlineLevel="1" x14ac:dyDescent="0.25">
      <c r="A76" s="20">
        <v>71</v>
      </c>
      <c r="B76" s="21" t="s">
        <v>84</v>
      </c>
      <c r="C76" s="90" t="s">
        <v>121</v>
      </c>
      <c r="D76" s="20">
        <v>5</v>
      </c>
      <c r="E76" s="20">
        <v>70</v>
      </c>
      <c r="F76" s="20">
        <v>4</v>
      </c>
      <c r="G76" s="22">
        <v>3425.4</v>
      </c>
      <c r="H76" s="22">
        <v>0</v>
      </c>
      <c r="I76" s="22">
        <f t="shared" si="9"/>
        <v>3425.4</v>
      </c>
      <c r="J76" s="23">
        <v>0</v>
      </c>
      <c r="K76" s="24"/>
      <c r="L76" s="24">
        <f t="shared" si="12"/>
        <v>0</v>
      </c>
      <c r="M76" s="23">
        <f t="shared" si="13"/>
        <v>441</v>
      </c>
      <c r="N76" s="24"/>
      <c r="O76" s="23"/>
      <c r="P76" s="23">
        <f t="shared" si="10"/>
        <v>0</v>
      </c>
      <c r="Q76" s="23"/>
      <c r="R76" s="23"/>
      <c r="S76" s="23"/>
      <c r="T76" s="23">
        <f t="shared" si="14"/>
        <v>485.66857247999991</v>
      </c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>
        <f t="shared" si="15"/>
        <v>0</v>
      </c>
      <c r="AJ76" s="24"/>
      <c r="AK76" s="23"/>
      <c r="AL76" s="24"/>
      <c r="AM76" s="24"/>
      <c r="AN76" s="23">
        <f t="shared" si="16"/>
        <v>926.66857247999997</v>
      </c>
      <c r="AO76" s="24">
        <v>0</v>
      </c>
      <c r="AP76" s="24">
        <v>0</v>
      </c>
      <c r="AQ76" s="23">
        <f t="shared" si="11"/>
        <v>926.66857247999997</v>
      </c>
      <c r="AR76" s="23"/>
      <c r="AS76" s="23"/>
      <c r="AT76" s="23"/>
      <c r="AU76" s="23"/>
    </row>
    <row r="77" spans="1:47" outlineLevel="1" x14ac:dyDescent="0.25">
      <c r="A77" s="20">
        <v>72</v>
      </c>
      <c r="B77" s="21" t="s">
        <v>84</v>
      </c>
      <c r="C77" s="90" t="s">
        <v>122</v>
      </c>
      <c r="D77" s="20">
        <v>5</v>
      </c>
      <c r="E77" s="20">
        <v>100</v>
      </c>
      <c r="F77" s="20">
        <v>6</v>
      </c>
      <c r="G77" s="22">
        <v>4569.71</v>
      </c>
      <c r="H77" s="22">
        <v>0</v>
      </c>
      <c r="I77" s="22">
        <f t="shared" si="9"/>
        <v>4569.71</v>
      </c>
      <c r="J77" s="23">
        <v>0</v>
      </c>
      <c r="K77" s="24"/>
      <c r="L77" s="24">
        <f t="shared" si="12"/>
        <v>0</v>
      </c>
      <c r="M77" s="23">
        <f t="shared" si="13"/>
        <v>441</v>
      </c>
      <c r="N77" s="24"/>
      <c r="O77" s="23"/>
      <c r="P77" s="23">
        <f t="shared" si="10"/>
        <v>0</v>
      </c>
      <c r="Q77" s="23"/>
      <c r="R77" s="23"/>
      <c r="S77" s="23"/>
      <c r="T77" s="23">
        <f t="shared" si="14"/>
        <v>693.81224639999994</v>
      </c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>
        <f t="shared" si="15"/>
        <v>0</v>
      </c>
      <c r="AJ77" s="24"/>
      <c r="AK77" s="23"/>
      <c r="AL77" s="24"/>
      <c r="AM77" s="24"/>
      <c r="AN77" s="23">
        <f t="shared" si="16"/>
        <v>1134.8122463999998</v>
      </c>
      <c r="AO77" s="24">
        <v>0</v>
      </c>
      <c r="AP77" s="24">
        <v>0</v>
      </c>
      <c r="AQ77" s="23">
        <f t="shared" si="11"/>
        <v>1134.8122463999998</v>
      </c>
      <c r="AR77" s="23"/>
      <c r="AS77" s="23"/>
      <c r="AT77" s="23"/>
      <c r="AU77" s="23"/>
    </row>
    <row r="78" spans="1:47" outlineLevel="1" x14ac:dyDescent="0.25">
      <c r="A78" s="20">
        <v>73</v>
      </c>
      <c r="B78" s="21" t="s">
        <v>84</v>
      </c>
      <c r="C78" s="90" t="s">
        <v>123</v>
      </c>
      <c r="D78" s="20">
        <v>5</v>
      </c>
      <c r="E78" s="20">
        <v>129</v>
      </c>
      <c r="F78" s="20">
        <v>8</v>
      </c>
      <c r="G78" s="22">
        <v>6268.3</v>
      </c>
      <c r="H78" s="22">
        <v>0</v>
      </c>
      <c r="I78" s="22">
        <f t="shared" si="9"/>
        <v>6268.3</v>
      </c>
      <c r="J78" s="23">
        <v>0</v>
      </c>
      <c r="K78" s="24"/>
      <c r="L78" s="24">
        <f t="shared" si="12"/>
        <v>0</v>
      </c>
      <c r="M78" s="23">
        <f t="shared" si="13"/>
        <v>441</v>
      </c>
      <c r="N78" s="24"/>
      <c r="O78" s="23"/>
      <c r="P78" s="23">
        <f t="shared" si="10"/>
        <v>0</v>
      </c>
      <c r="Q78" s="23"/>
      <c r="R78" s="23"/>
      <c r="S78" s="23"/>
      <c r="T78" s="23">
        <f t="shared" si="14"/>
        <v>895.01779785599979</v>
      </c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>
        <f t="shared" si="15"/>
        <v>0</v>
      </c>
      <c r="AJ78" s="24"/>
      <c r="AK78" s="23"/>
      <c r="AL78" s="24"/>
      <c r="AM78" s="24"/>
      <c r="AN78" s="23">
        <f t="shared" si="16"/>
        <v>1336.0177978559998</v>
      </c>
      <c r="AO78" s="24">
        <v>0</v>
      </c>
      <c r="AP78" s="24">
        <v>0</v>
      </c>
      <c r="AQ78" s="23">
        <f t="shared" si="11"/>
        <v>1336.0177978559998</v>
      </c>
      <c r="AR78" s="23"/>
      <c r="AS78" s="23"/>
      <c r="AT78" s="23"/>
      <c r="AU78" s="23"/>
    </row>
    <row r="79" spans="1:47" s="29" customFormat="1" x14ac:dyDescent="0.25">
      <c r="A79" s="25"/>
      <c r="B79" s="26"/>
      <c r="C79" s="91" t="s">
        <v>124</v>
      </c>
      <c r="D79" s="25"/>
      <c r="E79" s="27">
        <f t="shared" ref="E79:AR79" si="17">SUM(E40:E78)</f>
        <v>3039</v>
      </c>
      <c r="F79" s="28">
        <f t="shared" si="17"/>
        <v>196</v>
      </c>
      <c r="G79" s="28">
        <f t="shared" si="17"/>
        <v>157040.89999999997</v>
      </c>
      <c r="H79" s="28">
        <f t="shared" si="17"/>
        <v>8295.4600000000009</v>
      </c>
      <c r="I79" s="28">
        <f t="shared" si="17"/>
        <v>165336.36000000002</v>
      </c>
      <c r="J79" s="28">
        <f t="shared" si="17"/>
        <v>22595.100000000002</v>
      </c>
      <c r="K79" s="27">
        <f t="shared" si="17"/>
        <v>11</v>
      </c>
      <c r="L79" s="27">
        <f t="shared" si="17"/>
        <v>0</v>
      </c>
      <c r="M79" s="28">
        <f t="shared" si="17"/>
        <v>17199</v>
      </c>
      <c r="N79" s="27">
        <f t="shared" si="17"/>
        <v>22</v>
      </c>
      <c r="O79" s="28">
        <f t="shared" si="17"/>
        <v>0</v>
      </c>
      <c r="P79" s="28">
        <f t="shared" si="17"/>
        <v>12320</v>
      </c>
      <c r="Q79" s="28">
        <f t="shared" si="17"/>
        <v>0</v>
      </c>
      <c r="R79" s="28">
        <f t="shared" si="17"/>
        <v>0</v>
      </c>
      <c r="S79" s="28">
        <f t="shared" si="17"/>
        <v>0</v>
      </c>
      <c r="T79" s="28">
        <f t="shared" si="17"/>
        <v>21084.954168095999</v>
      </c>
      <c r="U79" s="28">
        <f t="shared" si="17"/>
        <v>8400</v>
      </c>
      <c r="V79" s="28">
        <f t="shared" si="17"/>
        <v>0</v>
      </c>
      <c r="W79" s="28">
        <f t="shared" si="17"/>
        <v>0</v>
      </c>
      <c r="X79" s="28">
        <f t="shared" si="17"/>
        <v>2621.5</v>
      </c>
      <c r="Y79" s="28">
        <f t="shared" si="17"/>
        <v>0</v>
      </c>
      <c r="Z79" s="28">
        <f t="shared" si="17"/>
        <v>3570</v>
      </c>
      <c r="AA79" s="28">
        <f t="shared" si="17"/>
        <v>0</v>
      </c>
      <c r="AB79" s="28">
        <f t="shared" si="17"/>
        <v>0</v>
      </c>
      <c r="AC79" s="28">
        <f t="shared" si="17"/>
        <v>0</v>
      </c>
      <c r="AD79" s="28">
        <f t="shared" si="17"/>
        <v>0</v>
      </c>
      <c r="AE79" s="28">
        <f t="shared" si="17"/>
        <v>0</v>
      </c>
      <c r="AF79" s="28">
        <f t="shared" si="17"/>
        <v>0</v>
      </c>
      <c r="AG79" s="28">
        <f t="shared" si="17"/>
        <v>0</v>
      </c>
      <c r="AH79" s="28">
        <f t="shared" si="17"/>
        <v>0</v>
      </c>
      <c r="AI79" s="28">
        <f t="shared" si="17"/>
        <v>2478</v>
      </c>
      <c r="AJ79" s="28">
        <f t="shared" si="17"/>
        <v>10</v>
      </c>
      <c r="AK79" s="28">
        <f t="shared" si="17"/>
        <v>0</v>
      </c>
      <c r="AL79" s="28">
        <f t="shared" si="17"/>
        <v>0</v>
      </c>
      <c r="AM79" s="28">
        <f t="shared" si="17"/>
        <v>0</v>
      </c>
      <c r="AN79" s="28">
        <f t="shared" si="17"/>
        <v>67673.454168095981</v>
      </c>
      <c r="AO79" s="27">
        <f t="shared" si="17"/>
        <v>130019.85300000002</v>
      </c>
      <c r="AP79" s="27">
        <f t="shared" si="17"/>
        <v>28231.378000000004</v>
      </c>
      <c r="AQ79" s="28">
        <f t="shared" si="17"/>
        <v>225924.68516809604</v>
      </c>
      <c r="AR79" s="28">
        <f t="shared" si="17"/>
        <v>0</v>
      </c>
      <c r="AS79" s="28"/>
      <c r="AT79" s="28"/>
      <c r="AU79" s="28"/>
    </row>
    <row r="80" spans="1:47" outlineLevel="1" x14ac:dyDescent="0.25">
      <c r="A80" s="20">
        <v>74</v>
      </c>
      <c r="B80" s="21" t="s">
        <v>125</v>
      </c>
      <c r="C80" s="90" t="s">
        <v>126</v>
      </c>
      <c r="D80" s="20">
        <v>9</v>
      </c>
      <c r="E80" s="20">
        <v>50</v>
      </c>
      <c r="F80" s="20">
        <v>1</v>
      </c>
      <c r="G80" s="22">
        <v>2175.1999999999998</v>
      </c>
      <c r="H80" s="22">
        <v>181</v>
      </c>
      <c r="I80" s="22">
        <f t="shared" ref="I80:I118" si="18">H80+G80</f>
        <v>2356.1999999999998</v>
      </c>
      <c r="J80" s="23">
        <v>2175.1999999999998</v>
      </c>
      <c r="K80" s="24">
        <f>F80</f>
        <v>1</v>
      </c>
      <c r="L80" s="24">
        <f t="shared" si="12"/>
        <v>0</v>
      </c>
      <c r="M80" s="23">
        <f t="shared" si="13"/>
        <v>441</v>
      </c>
      <c r="N80" s="24">
        <v>2</v>
      </c>
      <c r="O80" s="23"/>
      <c r="P80" s="23">
        <f t="shared" ref="P80:P118" si="19">N80*100*8*0.7</f>
        <v>1120</v>
      </c>
      <c r="Q80" s="23"/>
      <c r="R80" s="23"/>
      <c r="S80" s="23"/>
      <c r="T80" s="23">
        <f t="shared" si="14"/>
        <v>346.90612319999997</v>
      </c>
      <c r="U80" s="23"/>
      <c r="V80" s="30">
        <f>1475*0*0.7</f>
        <v>0</v>
      </c>
      <c r="W80" s="23"/>
      <c r="X80" s="23"/>
      <c r="Y80" s="23"/>
      <c r="Z80" s="23"/>
      <c r="AA80" s="23"/>
      <c r="AB80" s="23"/>
      <c r="AC80" s="23"/>
      <c r="AD80" s="23"/>
      <c r="AE80" s="23">
        <f>850*0.7*8</f>
        <v>4760</v>
      </c>
      <c r="AF80" s="23"/>
      <c r="AG80" s="23"/>
      <c r="AH80" s="23">
        <f>850*8*0.7</f>
        <v>4760</v>
      </c>
      <c r="AI80" s="23">
        <f t="shared" si="15"/>
        <v>0</v>
      </c>
      <c r="AJ80" s="24"/>
      <c r="AK80" s="23"/>
      <c r="AL80" s="24"/>
      <c r="AM80" s="24"/>
      <c r="AN80" s="23">
        <f t="shared" si="16"/>
        <v>11427.9061232</v>
      </c>
      <c r="AO80" s="24">
        <v>0</v>
      </c>
      <c r="AP80" s="24">
        <v>0</v>
      </c>
      <c r="AQ80" s="23">
        <f t="shared" ref="AQ80:AQ118" si="20">AN80+AO80+AP80</f>
        <v>11427.9061232</v>
      </c>
      <c r="AR80" s="23"/>
      <c r="AS80" s="23"/>
      <c r="AT80" s="23"/>
      <c r="AU80" s="23"/>
    </row>
    <row r="81" spans="1:47" outlineLevel="1" x14ac:dyDescent="0.25">
      <c r="A81" s="20">
        <v>75</v>
      </c>
      <c r="B81" s="21" t="s">
        <v>125</v>
      </c>
      <c r="C81" s="90" t="s">
        <v>127</v>
      </c>
      <c r="D81" s="20">
        <v>5</v>
      </c>
      <c r="E81" s="20">
        <v>56</v>
      </c>
      <c r="F81" s="20">
        <v>4</v>
      </c>
      <c r="G81" s="22">
        <v>2608.1</v>
      </c>
      <c r="H81" s="22">
        <v>1116.5</v>
      </c>
      <c r="I81" s="22">
        <f t="shared" si="18"/>
        <v>3724.6</v>
      </c>
      <c r="J81" s="23">
        <v>0</v>
      </c>
      <c r="K81" s="24"/>
      <c r="L81" s="24">
        <f t="shared" si="12"/>
        <v>0</v>
      </c>
      <c r="M81" s="23">
        <f t="shared" si="13"/>
        <v>441</v>
      </c>
      <c r="N81" s="24"/>
      <c r="O81" s="23"/>
      <c r="P81" s="23">
        <f t="shared" si="19"/>
        <v>0</v>
      </c>
      <c r="Q81" s="23"/>
      <c r="R81" s="23"/>
      <c r="S81" s="23"/>
      <c r="T81" s="23">
        <f t="shared" si="14"/>
        <v>388.53485798399998</v>
      </c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>
        <f t="shared" si="15"/>
        <v>0</v>
      </c>
      <c r="AJ81" s="24"/>
      <c r="AK81" s="23"/>
      <c r="AL81" s="24"/>
      <c r="AM81" s="24"/>
      <c r="AN81" s="23">
        <f t="shared" si="16"/>
        <v>829.53485798399993</v>
      </c>
      <c r="AO81" s="24">
        <v>0</v>
      </c>
      <c r="AP81" s="24">
        <v>0</v>
      </c>
      <c r="AQ81" s="23">
        <f t="shared" si="20"/>
        <v>829.53485798399993</v>
      </c>
      <c r="AR81" s="23"/>
      <c r="AS81" s="23"/>
      <c r="AT81" s="23"/>
      <c r="AU81" s="23"/>
    </row>
    <row r="82" spans="1:47" outlineLevel="1" x14ac:dyDescent="0.25">
      <c r="A82" s="20">
        <v>76</v>
      </c>
      <c r="B82" s="21" t="s">
        <v>125</v>
      </c>
      <c r="C82" s="90" t="s">
        <v>128</v>
      </c>
      <c r="D82" s="20">
        <v>5</v>
      </c>
      <c r="E82" s="20">
        <v>40</v>
      </c>
      <c r="F82" s="20">
        <v>2</v>
      </c>
      <c r="G82" s="22">
        <v>1693.5</v>
      </c>
      <c r="H82" s="22">
        <v>0</v>
      </c>
      <c r="I82" s="22">
        <f t="shared" si="18"/>
        <v>1693.5</v>
      </c>
      <c r="J82" s="23">
        <v>0</v>
      </c>
      <c r="K82" s="24"/>
      <c r="L82" s="24">
        <f t="shared" si="12"/>
        <v>0</v>
      </c>
      <c r="M82" s="23">
        <f t="shared" si="13"/>
        <v>441</v>
      </c>
      <c r="N82" s="24"/>
      <c r="O82" s="23"/>
      <c r="P82" s="23">
        <f t="shared" si="19"/>
        <v>0</v>
      </c>
      <c r="Q82" s="23"/>
      <c r="R82" s="23"/>
      <c r="S82" s="23"/>
      <c r="T82" s="23">
        <f t="shared" si="14"/>
        <v>277.52489856</v>
      </c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>
        <f t="shared" si="15"/>
        <v>0</v>
      </c>
      <c r="AJ82" s="24"/>
      <c r="AK82" s="23"/>
      <c r="AL82" s="24"/>
      <c r="AM82" s="24"/>
      <c r="AN82" s="23">
        <f t="shared" si="16"/>
        <v>718.52489856</v>
      </c>
      <c r="AO82" s="24">
        <v>0</v>
      </c>
      <c r="AP82" s="24">
        <v>0</v>
      </c>
      <c r="AQ82" s="23">
        <f t="shared" si="20"/>
        <v>718.52489856</v>
      </c>
      <c r="AR82" s="23"/>
      <c r="AS82" s="23"/>
      <c r="AT82" s="23"/>
      <c r="AU82" s="23"/>
    </row>
    <row r="83" spans="1:47" outlineLevel="1" x14ac:dyDescent="0.25">
      <c r="A83" s="20">
        <v>77</v>
      </c>
      <c r="B83" s="21" t="s">
        <v>125</v>
      </c>
      <c r="C83" s="90" t="s">
        <v>129</v>
      </c>
      <c r="D83" s="20">
        <v>5</v>
      </c>
      <c r="E83" s="20">
        <v>80</v>
      </c>
      <c r="F83" s="20">
        <v>4</v>
      </c>
      <c r="G83" s="22">
        <v>3535.1</v>
      </c>
      <c r="H83" s="22">
        <v>0</v>
      </c>
      <c r="I83" s="22">
        <f t="shared" si="18"/>
        <v>3535.1</v>
      </c>
      <c r="J83" s="23">
        <v>0</v>
      </c>
      <c r="K83" s="24"/>
      <c r="L83" s="24">
        <f t="shared" si="12"/>
        <v>0</v>
      </c>
      <c r="M83" s="23">
        <f t="shared" si="13"/>
        <v>441</v>
      </c>
      <c r="N83" s="24"/>
      <c r="O83" s="23"/>
      <c r="P83" s="23">
        <f t="shared" si="19"/>
        <v>0</v>
      </c>
      <c r="Q83" s="23"/>
      <c r="R83" s="23"/>
      <c r="S83" s="23"/>
      <c r="T83" s="23">
        <f t="shared" si="14"/>
        <v>555.04979711999999</v>
      </c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>
        <f t="shared" si="15"/>
        <v>0</v>
      </c>
      <c r="AJ83" s="24"/>
      <c r="AK83" s="23"/>
      <c r="AL83" s="24"/>
      <c r="AM83" s="24"/>
      <c r="AN83" s="23">
        <f t="shared" si="16"/>
        <v>996.04979711999999</v>
      </c>
      <c r="AO83" s="24">
        <v>0</v>
      </c>
      <c r="AP83" s="24">
        <v>0</v>
      </c>
      <c r="AQ83" s="23">
        <f t="shared" si="20"/>
        <v>996.04979711999999</v>
      </c>
      <c r="AR83" s="23"/>
      <c r="AS83" s="23"/>
      <c r="AT83" s="23"/>
      <c r="AU83" s="23"/>
    </row>
    <row r="84" spans="1:47" outlineLevel="1" x14ac:dyDescent="0.25">
      <c r="A84" s="20">
        <v>78</v>
      </c>
      <c r="B84" s="21" t="s">
        <v>125</v>
      </c>
      <c r="C84" s="90" t="s">
        <v>130</v>
      </c>
      <c r="D84" s="20">
        <v>5</v>
      </c>
      <c r="E84" s="20">
        <v>80</v>
      </c>
      <c r="F84" s="20">
        <v>4</v>
      </c>
      <c r="G84" s="22">
        <v>3539.3</v>
      </c>
      <c r="H84" s="22">
        <v>0</v>
      </c>
      <c r="I84" s="22">
        <f t="shared" si="18"/>
        <v>3539.3</v>
      </c>
      <c r="J84" s="23">
        <v>0</v>
      </c>
      <c r="K84" s="24"/>
      <c r="L84" s="24">
        <f t="shared" si="12"/>
        <v>0</v>
      </c>
      <c r="M84" s="23">
        <f t="shared" si="13"/>
        <v>441</v>
      </c>
      <c r="N84" s="24"/>
      <c r="O84" s="23"/>
      <c r="P84" s="23">
        <f t="shared" si="19"/>
        <v>0</v>
      </c>
      <c r="Q84" s="23"/>
      <c r="R84" s="23"/>
      <c r="S84" s="23"/>
      <c r="T84" s="23">
        <f t="shared" si="14"/>
        <v>555.04979711999999</v>
      </c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>
        <f t="shared" si="15"/>
        <v>0</v>
      </c>
      <c r="AJ84" s="24"/>
      <c r="AK84" s="23"/>
      <c r="AL84" s="24"/>
      <c r="AM84" s="24"/>
      <c r="AN84" s="23">
        <f t="shared" si="16"/>
        <v>996.04979711999999</v>
      </c>
      <c r="AO84" s="24">
        <v>0</v>
      </c>
      <c r="AP84" s="24">
        <v>0</v>
      </c>
      <c r="AQ84" s="23">
        <f t="shared" si="20"/>
        <v>996.04979711999999</v>
      </c>
      <c r="AR84" s="23"/>
      <c r="AS84" s="23"/>
      <c r="AT84" s="23"/>
      <c r="AU84" s="23"/>
    </row>
    <row r="85" spans="1:47" outlineLevel="1" x14ac:dyDescent="0.25">
      <c r="A85" s="20">
        <v>79</v>
      </c>
      <c r="B85" s="21" t="s">
        <v>125</v>
      </c>
      <c r="C85" s="90" t="s">
        <v>131</v>
      </c>
      <c r="D85" s="20">
        <v>5</v>
      </c>
      <c r="E85" s="20">
        <v>90</v>
      </c>
      <c r="F85" s="20">
        <v>6</v>
      </c>
      <c r="G85" s="22">
        <v>4399.7</v>
      </c>
      <c r="H85" s="22">
        <v>0</v>
      </c>
      <c r="I85" s="22">
        <f t="shared" si="18"/>
        <v>4399.7</v>
      </c>
      <c r="J85" s="23">
        <v>0</v>
      </c>
      <c r="K85" s="24"/>
      <c r="L85" s="24">
        <f t="shared" si="12"/>
        <v>0</v>
      </c>
      <c r="M85" s="23">
        <f t="shared" si="13"/>
        <v>441</v>
      </c>
      <c r="N85" s="24"/>
      <c r="O85" s="23"/>
      <c r="P85" s="23">
        <f t="shared" si="19"/>
        <v>0</v>
      </c>
      <c r="Q85" s="23"/>
      <c r="R85" s="23"/>
      <c r="S85" s="23"/>
      <c r="T85" s="23">
        <f t="shared" si="14"/>
        <v>624.43102176000002</v>
      </c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>
        <f t="shared" si="15"/>
        <v>0</v>
      </c>
      <c r="AJ85" s="24"/>
      <c r="AK85" s="23"/>
      <c r="AL85" s="24"/>
      <c r="AM85" s="24"/>
      <c r="AN85" s="23">
        <f t="shared" si="16"/>
        <v>1065.43102176</v>
      </c>
      <c r="AO85" s="24">
        <v>0</v>
      </c>
      <c r="AP85" s="24">
        <v>0</v>
      </c>
      <c r="AQ85" s="23">
        <f t="shared" si="20"/>
        <v>1065.43102176</v>
      </c>
      <c r="AR85" s="23"/>
      <c r="AS85" s="23"/>
      <c r="AT85" s="23"/>
      <c r="AU85" s="23"/>
    </row>
    <row r="86" spans="1:47" outlineLevel="1" x14ac:dyDescent="0.25">
      <c r="A86" s="20">
        <v>80</v>
      </c>
      <c r="B86" s="21" t="s">
        <v>125</v>
      </c>
      <c r="C86" s="90" t="s">
        <v>132</v>
      </c>
      <c r="D86" s="20">
        <v>5</v>
      </c>
      <c r="E86" s="20">
        <v>55</v>
      </c>
      <c r="F86" s="20">
        <v>4</v>
      </c>
      <c r="G86" s="22">
        <v>2603.4</v>
      </c>
      <c r="H86" s="22">
        <v>60.9</v>
      </c>
      <c r="I86" s="22">
        <f t="shared" si="18"/>
        <v>2664.3</v>
      </c>
      <c r="J86" s="23">
        <v>0</v>
      </c>
      <c r="K86" s="24"/>
      <c r="L86" s="24">
        <f t="shared" si="12"/>
        <v>0</v>
      </c>
      <c r="M86" s="23">
        <f t="shared" si="13"/>
        <v>441</v>
      </c>
      <c r="N86" s="24"/>
      <c r="O86" s="23"/>
      <c r="P86" s="23">
        <f t="shared" si="19"/>
        <v>0</v>
      </c>
      <c r="Q86" s="23"/>
      <c r="R86" s="23"/>
      <c r="S86" s="23"/>
      <c r="T86" s="23">
        <f t="shared" si="14"/>
        <v>381.59673551999992</v>
      </c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>
        <f t="shared" si="15"/>
        <v>0</v>
      </c>
      <c r="AJ86" s="24"/>
      <c r="AK86" s="23"/>
      <c r="AL86" s="24"/>
      <c r="AM86" s="24"/>
      <c r="AN86" s="23">
        <f t="shared" si="16"/>
        <v>822.59673551999992</v>
      </c>
      <c r="AO86" s="24">
        <v>0</v>
      </c>
      <c r="AP86" s="24">
        <v>0</v>
      </c>
      <c r="AQ86" s="23">
        <f t="shared" si="20"/>
        <v>822.59673551999992</v>
      </c>
      <c r="AR86" s="23"/>
      <c r="AS86" s="23"/>
      <c r="AT86" s="23"/>
      <c r="AU86" s="23"/>
    </row>
    <row r="87" spans="1:47" outlineLevel="1" x14ac:dyDescent="0.25">
      <c r="A87" s="20">
        <v>81</v>
      </c>
      <c r="B87" s="21" t="s">
        <v>125</v>
      </c>
      <c r="C87" s="90" t="s">
        <v>133</v>
      </c>
      <c r="D87" s="20">
        <v>5</v>
      </c>
      <c r="E87" s="20">
        <v>50</v>
      </c>
      <c r="F87" s="20">
        <v>4</v>
      </c>
      <c r="G87" s="22">
        <v>2242.3000000000002</v>
      </c>
      <c r="H87" s="22">
        <f>357.5+61.1</f>
        <v>418.6</v>
      </c>
      <c r="I87" s="22">
        <f t="shared" si="18"/>
        <v>2660.9</v>
      </c>
      <c r="J87" s="23">
        <v>0</v>
      </c>
      <c r="K87" s="24"/>
      <c r="L87" s="24">
        <f t="shared" si="12"/>
        <v>0</v>
      </c>
      <c r="M87" s="23">
        <f t="shared" si="13"/>
        <v>441</v>
      </c>
      <c r="N87" s="24"/>
      <c r="O87" s="23"/>
      <c r="P87" s="23">
        <f t="shared" si="19"/>
        <v>0</v>
      </c>
      <c r="Q87" s="23"/>
      <c r="R87" s="23"/>
      <c r="S87" s="23"/>
      <c r="T87" s="23">
        <f t="shared" si="14"/>
        <v>346.90612319999997</v>
      </c>
      <c r="U87" s="23"/>
      <c r="V87" s="23"/>
      <c r="W87" s="23"/>
      <c r="X87" s="23"/>
      <c r="Y87" s="23"/>
      <c r="Z87" s="23"/>
      <c r="AA87" s="23"/>
      <c r="AB87" s="23"/>
      <c r="AC87" s="30"/>
      <c r="AD87" s="23"/>
      <c r="AE87" s="23"/>
      <c r="AF87" s="23"/>
      <c r="AG87" s="23"/>
      <c r="AH87" s="23"/>
      <c r="AI87" s="23">
        <f t="shared" si="15"/>
        <v>0</v>
      </c>
      <c r="AJ87" s="24"/>
      <c r="AK87" s="23"/>
      <c r="AL87" s="24"/>
      <c r="AM87" s="24"/>
      <c r="AN87" s="23">
        <f t="shared" si="16"/>
        <v>787.90612319999991</v>
      </c>
      <c r="AO87" s="24">
        <v>0</v>
      </c>
      <c r="AP87" s="24">
        <v>0</v>
      </c>
      <c r="AQ87" s="23">
        <f t="shared" si="20"/>
        <v>787.90612319999991</v>
      </c>
      <c r="AR87" s="23"/>
      <c r="AS87" s="23"/>
      <c r="AT87" s="23"/>
      <c r="AU87" s="23"/>
    </row>
    <row r="88" spans="1:47" outlineLevel="1" x14ac:dyDescent="0.25">
      <c r="A88" s="20">
        <v>82</v>
      </c>
      <c r="B88" s="21" t="s">
        <v>125</v>
      </c>
      <c r="C88" s="90" t="s">
        <v>134</v>
      </c>
      <c r="D88" s="20">
        <v>9</v>
      </c>
      <c r="E88" s="20">
        <v>51</v>
      </c>
      <c r="F88" s="20">
        <v>1</v>
      </c>
      <c r="G88" s="22">
        <v>2134.4</v>
      </c>
      <c r="H88" s="22">
        <v>112.8</v>
      </c>
      <c r="I88" s="22">
        <f t="shared" si="18"/>
        <v>2247.2000000000003</v>
      </c>
      <c r="J88" s="23">
        <v>2134.4</v>
      </c>
      <c r="K88" s="24">
        <f>F88</f>
        <v>1</v>
      </c>
      <c r="L88" s="24">
        <f t="shared" si="12"/>
        <v>0</v>
      </c>
      <c r="M88" s="23">
        <f t="shared" si="13"/>
        <v>441</v>
      </c>
      <c r="N88" s="24">
        <v>2</v>
      </c>
      <c r="O88" s="23"/>
      <c r="P88" s="23">
        <f t="shared" si="19"/>
        <v>1120</v>
      </c>
      <c r="Q88" s="23"/>
      <c r="R88" s="23"/>
      <c r="S88" s="23"/>
      <c r="T88" s="23">
        <f t="shared" si="14"/>
        <v>353.84424566400003</v>
      </c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>
        <f t="shared" si="15"/>
        <v>247.8</v>
      </c>
      <c r="AJ88" s="24">
        <v>1</v>
      </c>
      <c r="AK88" s="23"/>
      <c r="AL88" s="24"/>
      <c r="AM88" s="24"/>
      <c r="AN88" s="23">
        <f t="shared" si="16"/>
        <v>2162.6442456639998</v>
      </c>
      <c r="AO88" s="24">
        <v>0</v>
      </c>
      <c r="AP88" s="24">
        <v>0</v>
      </c>
      <c r="AQ88" s="23">
        <f t="shared" si="20"/>
        <v>2162.6442456639998</v>
      </c>
      <c r="AR88" s="23"/>
      <c r="AS88" s="23"/>
      <c r="AT88" s="23"/>
      <c r="AU88" s="23"/>
    </row>
    <row r="89" spans="1:47" outlineLevel="1" x14ac:dyDescent="0.25">
      <c r="A89" s="20">
        <v>83</v>
      </c>
      <c r="B89" s="21" t="s">
        <v>125</v>
      </c>
      <c r="C89" s="90" t="s">
        <v>135</v>
      </c>
      <c r="D89" s="20">
        <v>5</v>
      </c>
      <c r="E89" s="20">
        <v>80</v>
      </c>
      <c r="F89" s="20">
        <v>4</v>
      </c>
      <c r="G89" s="22">
        <v>3512.6</v>
      </c>
      <c r="H89" s="22">
        <v>0</v>
      </c>
      <c r="I89" s="22">
        <f t="shared" si="18"/>
        <v>3512.6</v>
      </c>
      <c r="J89" s="23">
        <v>0</v>
      </c>
      <c r="K89" s="24"/>
      <c r="L89" s="24"/>
      <c r="M89" s="23">
        <f t="shared" si="13"/>
        <v>441</v>
      </c>
      <c r="N89" s="24"/>
      <c r="O89" s="23"/>
      <c r="P89" s="23">
        <f t="shared" si="19"/>
        <v>0</v>
      </c>
      <c r="Q89" s="23"/>
      <c r="R89" s="23"/>
      <c r="S89" s="23"/>
      <c r="T89" s="23">
        <f t="shared" si="14"/>
        <v>555.04979711999999</v>
      </c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>
        <f t="shared" si="15"/>
        <v>0</v>
      </c>
      <c r="AJ89" s="24"/>
      <c r="AK89" s="23"/>
      <c r="AL89" s="24"/>
      <c r="AM89" s="24"/>
      <c r="AN89" s="23">
        <f t="shared" si="16"/>
        <v>996.04979711999999</v>
      </c>
      <c r="AO89" s="24">
        <v>0</v>
      </c>
      <c r="AP89" s="24">
        <v>0</v>
      </c>
      <c r="AQ89" s="23">
        <f t="shared" si="20"/>
        <v>996.04979711999999</v>
      </c>
      <c r="AR89" s="23"/>
      <c r="AS89" s="23"/>
      <c r="AT89" s="23"/>
      <c r="AU89" s="23"/>
    </row>
    <row r="90" spans="1:47" outlineLevel="1" x14ac:dyDescent="0.25">
      <c r="A90" s="20">
        <v>84</v>
      </c>
      <c r="B90" s="21" t="s">
        <v>125</v>
      </c>
      <c r="C90" s="90" t="s">
        <v>136</v>
      </c>
      <c r="D90" s="20">
        <v>5</v>
      </c>
      <c r="E90" s="20">
        <v>74</v>
      </c>
      <c r="F90" s="20">
        <v>4</v>
      </c>
      <c r="G90" s="22">
        <v>3062.6</v>
      </c>
      <c r="H90" s="22">
        <v>164.7</v>
      </c>
      <c r="I90" s="22">
        <f t="shared" si="18"/>
        <v>3227.2999999999997</v>
      </c>
      <c r="J90" s="23">
        <v>0</v>
      </c>
      <c r="K90" s="24"/>
      <c r="L90" s="24"/>
      <c r="M90" s="23">
        <f t="shared" si="13"/>
        <v>441</v>
      </c>
      <c r="N90" s="24"/>
      <c r="O90" s="23"/>
      <c r="P90" s="23">
        <f t="shared" si="19"/>
        <v>0</v>
      </c>
      <c r="Q90" s="23"/>
      <c r="R90" s="23"/>
      <c r="S90" s="23"/>
      <c r="T90" s="23">
        <f t="shared" si="14"/>
        <v>513.42106233599986</v>
      </c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>
        <f t="shared" si="15"/>
        <v>0</v>
      </c>
      <c r="AJ90" s="24"/>
      <c r="AK90" s="23"/>
      <c r="AL90" s="24"/>
      <c r="AM90" s="24"/>
      <c r="AN90" s="23">
        <f t="shared" si="16"/>
        <v>954.42106233599986</v>
      </c>
      <c r="AO90" s="24">
        <v>0</v>
      </c>
      <c r="AP90" s="24">
        <v>0</v>
      </c>
      <c r="AQ90" s="23">
        <f t="shared" si="20"/>
        <v>954.42106233599986</v>
      </c>
      <c r="AR90" s="23"/>
      <c r="AS90" s="23"/>
      <c r="AT90" s="23"/>
      <c r="AU90" s="23"/>
    </row>
    <row r="91" spans="1:47" outlineLevel="1" x14ac:dyDescent="0.25">
      <c r="A91" s="20">
        <v>85</v>
      </c>
      <c r="B91" s="21" t="s">
        <v>125</v>
      </c>
      <c r="C91" s="90" t="s">
        <v>137</v>
      </c>
      <c r="D91" s="20">
        <v>5</v>
      </c>
      <c r="E91" s="20">
        <v>60</v>
      </c>
      <c r="F91" s="20">
        <v>3</v>
      </c>
      <c r="G91" s="22">
        <v>2568.3000000000002</v>
      </c>
      <c r="H91" s="22">
        <v>0</v>
      </c>
      <c r="I91" s="22">
        <f t="shared" si="18"/>
        <v>2568.3000000000002</v>
      </c>
      <c r="J91" s="23">
        <v>0</v>
      </c>
      <c r="K91" s="24"/>
      <c r="L91" s="24"/>
      <c r="M91" s="23">
        <f t="shared" si="13"/>
        <v>441</v>
      </c>
      <c r="N91" s="24"/>
      <c r="O91" s="23"/>
      <c r="P91" s="23">
        <f t="shared" si="19"/>
        <v>0</v>
      </c>
      <c r="Q91" s="23"/>
      <c r="R91" s="23"/>
      <c r="S91" s="23"/>
      <c r="T91" s="23">
        <f t="shared" si="14"/>
        <v>416.28734783999994</v>
      </c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>
        <f t="shared" si="15"/>
        <v>0</v>
      </c>
      <c r="AJ91" s="24"/>
      <c r="AK91" s="23"/>
      <c r="AL91" s="24"/>
      <c r="AM91" s="24"/>
      <c r="AN91" s="23">
        <f t="shared" si="16"/>
        <v>857.28734783999994</v>
      </c>
      <c r="AO91" s="24">
        <v>0</v>
      </c>
      <c r="AP91" s="24">
        <v>0</v>
      </c>
      <c r="AQ91" s="23">
        <f t="shared" si="20"/>
        <v>857.28734783999994</v>
      </c>
      <c r="AR91" s="23"/>
      <c r="AS91" s="23"/>
      <c r="AT91" s="23"/>
      <c r="AU91" s="23"/>
    </row>
    <row r="92" spans="1:47" outlineLevel="1" x14ac:dyDescent="0.25">
      <c r="A92" s="20">
        <v>86</v>
      </c>
      <c r="B92" s="21" t="s">
        <v>125</v>
      </c>
      <c r="C92" s="90" t="s">
        <v>138</v>
      </c>
      <c r="D92" s="20">
        <v>9</v>
      </c>
      <c r="E92" s="20">
        <v>52</v>
      </c>
      <c r="F92" s="20">
        <v>1</v>
      </c>
      <c r="G92" s="22">
        <v>2271</v>
      </c>
      <c r="H92" s="22">
        <v>74.2</v>
      </c>
      <c r="I92" s="22">
        <f t="shared" si="18"/>
        <v>2345.1999999999998</v>
      </c>
      <c r="J92" s="23">
        <v>2271</v>
      </c>
      <c r="K92" s="24">
        <f>F92</f>
        <v>1</v>
      </c>
      <c r="L92" s="24">
        <f t="shared" si="12"/>
        <v>0</v>
      </c>
      <c r="M92" s="23">
        <f t="shared" si="13"/>
        <v>441</v>
      </c>
      <c r="N92" s="24">
        <v>2</v>
      </c>
      <c r="O92" s="23"/>
      <c r="P92" s="23">
        <f t="shared" si="19"/>
        <v>1120</v>
      </c>
      <c r="Q92" s="23"/>
      <c r="R92" s="23"/>
      <c r="S92" s="23"/>
      <c r="T92" s="23">
        <f t="shared" si="14"/>
        <v>360.78236812799997</v>
      </c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>
        <f t="shared" si="15"/>
        <v>247.8</v>
      </c>
      <c r="AJ92" s="24">
        <v>1</v>
      </c>
      <c r="AK92" s="23"/>
      <c r="AL92" s="24"/>
      <c r="AM92" s="24"/>
      <c r="AN92" s="23">
        <f t="shared" si="16"/>
        <v>2169.5823681279999</v>
      </c>
      <c r="AO92" s="24">
        <v>0</v>
      </c>
      <c r="AP92" s="24">
        <v>0</v>
      </c>
      <c r="AQ92" s="23">
        <f t="shared" si="20"/>
        <v>2169.5823681279999</v>
      </c>
      <c r="AR92" s="23"/>
      <c r="AS92" s="23"/>
      <c r="AT92" s="23"/>
      <c r="AU92" s="23"/>
    </row>
    <row r="93" spans="1:47" outlineLevel="1" x14ac:dyDescent="0.25">
      <c r="A93" s="20">
        <v>87</v>
      </c>
      <c r="B93" s="21" t="s">
        <v>125</v>
      </c>
      <c r="C93" s="90" t="s">
        <v>139</v>
      </c>
      <c r="D93" s="20">
        <v>5</v>
      </c>
      <c r="E93" s="20">
        <v>106</v>
      </c>
      <c r="F93" s="20">
        <v>6</v>
      </c>
      <c r="G93" s="22">
        <v>4500.3999999999996</v>
      </c>
      <c r="H93" s="22">
        <v>623.79999999999995</v>
      </c>
      <c r="I93" s="22">
        <f t="shared" si="18"/>
        <v>5124.2</v>
      </c>
      <c r="J93" s="23">
        <v>0</v>
      </c>
      <c r="K93" s="24"/>
      <c r="L93" s="24">
        <f t="shared" si="12"/>
        <v>0</v>
      </c>
      <c r="M93" s="23">
        <f t="shared" si="13"/>
        <v>441</v>
      </c>
      <c r="N93" s="24"/>
      <c r="O93" s="23"/>
      <c r="P93" s="23">
        <f t="shared" si="19"/>
        <v>0</v>
      </c>
      <c r="Q93" s="23"/>
      <c r="R93" s="23"/>
      <c r="S93" s="23"/>
      <c r="T93" s="23">
        <f t="shared" si="14"/>
        <v>735.44098118399995</v>
      </c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>
        <f t="shared" si="15"/>
        <v>0</v>
      </c>
      <c r="AJ93" s="24"/>
      <c r="AK93" s="23"/>
      <c r="AL93" s="24"/>
      <c r="AM93" s="24"/>
      <c r="AN93" s="23">
        <f t="shared" si="16"/>
        <v>1176.4409811840001</v>
      </c>
      <c r="AO93" s="24">
        <v>0</v>
      </c>
      <c r="AP93" s="24">
        <v>0</v>
      </c>
      <c r="AQ93" s="23">
        <f t="shared" si="20"/>
        <v>1176.4409811840001</v>
      </c>
      <c r="AR93" s="23"/>
      <c r="AS93" s="23"/>
      <c r="AT93" s="23"/>
      <c r="AU93" s="23"/>
    </row>
    <row r="94" spans="1:47" outlineLevel="1" x14ac:dyDescent="0.25">
      <c r="A94" s="20">
        <v>88</v>
      </c>
      <c r="B94" s="21" t="s">
        <v>125</v>
      </c>
      <c r="C94" s="90" t="s">
        <v>140</v>
      </c>
      <c r="D94" s="20">
        <v>5</v>
      </c>
      <c r="E94" s="20">
        <v>64</v>
      </c>
      <c r="F94" s="20">
        <v>4</v>
      </c>
      <c r="G94" s="22">
        <v>2636.37</v>
      </c>
      <c r="H94" s="22">
        <v>929</v>
      </c>
      <c r="I94" s="22">
        <f t="shared" si="18"/>
        <v>3565.37</v>
      </c>
      <c r="J94" s="23">
        <v>0</v>
      </c>
      <c r="K94" s="24"/>
      <c r="L94" s="24">
        <f t="shared" si="12"/>
        <v>0</v>
      </c>
      <c r="M94" s="23">
        <f t="shared" si="13"/>
        <v>441</v>
      </c>
      <c r="N94" s="24"/>
      <c r="O94" s="23"/>
      <c r="P94" s="23">
        <f t="shared" si="19"/>
        <v>0</v>
      </c>
      <c r="Q94" s="23"/>
      <c r="R94" s="23"/>
      <c r="S94" s="23"/>
      <c r="T94" s="23">
        <f t="shared" si="14"/>
        <v>444.03983769600001</v>
      </c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>
        <f t="shared" si="15"/>
        <v>0</v>
      </c>
      <c r="AJ94" s="24"/>
      <c r="AK94" s="23"/>
      <c r="AL94" s="24"/>
      <c r="AM94" s="24"/>
      <c r="AN94" s="23">
        <f t="shared" si="16"/>
        <v>885.03983769599995</v>
      </c>
      <c r="AO94" s="24">
        <v>0</v>
      </c>
      <c r="AP94" s="24">
        <v>0</v>
      </c>
      <c r="AQ94" s="23">
        <f t="shared" si="20"/>
        <v>885.03983769599995</v>
      </c>
      <c r="AR94" s="23"/>
      <c r="AS94" s="23"/>
      <c r="AT94" s="23"/>
      <c r="AU94" s="23"/>
    </row>
    <row r="95" spans="1:47" outlineLevel="1" x14ac:dyDescent="0.25">
      <c r="A95" s="20">
        <v>89</v>
      </c>
      <c r="B95" s="21" t="s">
        <v>125</v>
      </c>
      <c r="C95" s="90" t="s">
        <v>141</v>
      </c>
      <c r="D95" s="20">
        <v>5</v>
      </c>
      <c r="E95" s="20">
        <v>80</v>
      </c>
      <c r="F95" s="20">
        <v>4</v>
      </c>
      <c r="G95" s="22">
        <v>3518.3</v>
      </c>
      <c r="H95" s="22">
        <v>0</v>
      </c>
      <c r="I95" s="22">
        <f t="shared" si="18"/>
        <v>3518.3</v>
      </c>
      <c r="J95" s="23">
        <v>0</v>
      </c>
      <c r="K95" s="24"/>
      <c r="L95" s="24">
        <f t="shared" si="12"/>
        <v>0</v>
      </c>
      <c r="M95" s="23">
        <f t="shared" si="13"/>
        <v>441</v>
      </c>
      <c r="N95" s="24"/>
      <c r="O95" s="23"/>
      <c r="P95" s="23">
        <f t="shared" si="19"/>
        <v>0</v>
      </c>
      <c r="Q95" s="23"/>
      <c r="R95" s="23"/>
      <c r="S95" s="23"/>
      <c r="T95" s="23">
        <f t="shared" si="14"/>
        <v>555.04979711999999</v>
      </c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>
        <f t="shared" si="15"/>
        <v>0</v>
      </c>
      <c r="AJ95" s="24"/>
      <c r="AK95" s="23"/>
      <c r="AL95" s="24"/>
      <c r="AM95" s="24"/>
      <c r="AN95" s="23">
        <f t="shared" si="16"/>
        <v>996.04979711999999</v>
      </c>
      <c r="AO95" s="24">
        <v>0</v>
      </c>
      <c r="AP95" s="24">
        <v>0</v>
      </c>
      <c r="AQ95" s="23">
        <f t="shared" si="20"/>
        <v>996.04979711999999</v>
      </c>
      <c r="AR95" s="23"/>
      <c r="AS95" s="23"/>
      <c r="AT95" s="23"/>
      <c r="AU95" s="23"/>
    </row>
    <row r="96" spans="1:47" outlineLevel="1" x14ac:dyDescent="0.25">
      <c r="A96" s="20">
        <v>90</v>
      </c>
      <c r="B96" s="21" t="s">
        <v>125</v>
      </c>
      <c r="C96" s="90" t="s">
        <v>142</v>
      </c>
      <c r="D96" s="20">
        <v>5</v>
      </c>
      <c r="E96" s="20">
        <v>80</v>
      </c>
      <c r="F96" s="20">
        <v>4</v>
      </c>
      <c r="G96" s="22">
        <v>3537.4</v>
      </c>
      <c r="H96" s="22">
        <v>0</v>
      </c>
      <c r="I96" s="22">
        <f t="shared" si="18"/>
        <v>3537.4</v>
      </c>
      <c r="J96" s="23">
        <v>0</v>
      </c>
      <c r="K96" s="24"/>
      <c r="L96" s="24">
        <f t="shared" si="12"/>
        <v>0</v>
      </c>
      <c r="M96" s="23">
        <f t="shared" si="13"/>
        <v>441</v>
      </c>
      <c r="N96" s="24"/>
      <c r="O96" s="23"/>
      <c r="P96" s="23">
        <f t="shared" si="19"/>
        <v>0</v>
      </c>
      <c r="Q96" s="23"/>
      <c r="R96" s="23"/>
      <c r="S96" s="23"/>
      <c r="T96" s="23">
        <f t="shared" si="14"/>
        <v>555.04979711999999</v>
      </c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>
        <f t="shared" si="15"/>
        <v>0</v>
      </c>
      <c r="AJ96" s="24"/>
      <c r="AK96" s="23"/>
      <c r="AL96" s="24"/>
      <c r="AM96" s="24"/>
      <c r="AN96" s="23">
        <f t="shared" si="16"/>
        <v>996.04979711999999</v>
      </c>
      <c r="AO96" s="24">
        <v>0</v>
      </c>
      <c r="AP96" s="24">
        <v>0</v>
      </c>
      <c r="AQ96" s="23">
        <f t="shared" si="20"/>
        <v>996.04979711999999</v>
      </c>
      <c r="AR96" s="23"/>
      <c r="AS96" s="23"/>
      <c r="AT96" s="23"/>
      <c r="AU96" s="23"/>
    </row>
    <row r="97" spans="1:47" outlineLevel="1" x14ac:dyDescent="0.25">
      <c r="A97" s="20">
        <v>91</v>
      </c>
      <c r="B97" s="21" t="s">
        <v>125</v>
      </c>
      <c r="C97" s="90" t="s">
        <v>143</v>
      </c>
      <c r="D97" s="20">
        <v>5</v>
      </c>
      <c r="E97" s="20">
        <v>120</v>
      </c>
      <c r="F97" s="20">
        <v>6</v>
      </c>
      <c r="G97" s="22">
        <v>5165.5</v>
      </c>
      <c r="H97" s="22">
        <v>0</v>
      </c>
      <c r="I97" s="22">
        <f t="shared" si="18"/>
        <v>5165.5</v>
      </c>
      <c r="J97" s="23">
        <v>0</v>
      </c>
      <c r="K97" s="24"/>
      <c r="L97" s="24">
        <f t="shared" si="12"/>
        <v>0</v>
      </c>
      <c r="M97" s="23">
        <f t="shared" si="13"/>
        <v>441</v>
      </c>
      <c r="N97" s="24"/>
      <c r="O97" s="23"/>
      <c r="P97" s="23">
        <f t="shared" si="19"/>
        <v>0</v>
      </c>
      <c r="Q97" s="23"/>
      <c r="R97" s="23"/>
      <c r="S97" s="23"/>
      <c r="T97" s="23">
        <f t="shared" si="14"/>
        <v>832.57469567999988</v>
      </c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>
        <f t="shared" si="15"/>
        <v>0</v>
      </c>
      <c r="AJ97" s="24"/>
      <c r="AK97" s="23"/>
      <c r="AL97" s="24"/>
      <c r="AM97" s="24"/>
      <c r="AN97" s="23">
        <f t="shared" si="16"/>
        <v>1273.5746956799999</v>
      </c>
      <c r="AO97" s="24">
        <v>0</v>
      </c>
      <c r="AP97" s="24">
        <v>0</v>
      </c>
      <c r="AQ97" s="23">
        <f t="shared" si="20"/>
        <v>1273.5746956799999</v>
      </c>
      <c r="AR97" s="23"/>
      <c r="AS97" s="23"/>
      <c r="AT97" s="23"/>
      <c r="AU97" s="23"/>
    </row>
    <row r="98" spans="1:47" outlineLevel="1" x14ac:dyDescent="0.25">
      <c r="A98" s="20">
        <v>92</v>
      </c>
      <c r="B98" s="21" t="s">
        <v>125</v>
      </c>
      <c r="C98" s="90" t="s">
        <v>144</v>
      </c>
      <c r="D98" s="20">
        <v>5</v>
      </c>
      <c r="E98" s="20">
        <v>120</v>
      </c>
      <c r="F98" s="20">
        <v>6</v>
      </c>
      <c r="G98" s="22">
        <v>5129.6000000000004</v>
      </c>
      <c r="H98" s="22">
        <v>0</v>
      </c>
      <c r="I98" s="22">
        <f t="shared" si="18"/>
        <v>5129.6000000000004</v>
      </c>
      <c r="J98" s="23">
        <v>0</v>
      </c>
      <c r="K98" s="24"/>
      <c r="L98" s="24">
        <f t="shared" si="12"/>
        <v>0</v>
      </c>
      <c r="M98" s="23">
        <f t="shared" si="13"/>
        <v>441</v>
      </c>
      <c r="N98" s="24"/>
      <c r="O98" s="23"/>
      <c r="P98" s="23">
        <f t="shared" si="19"/>
        <v>0</v>
      </c>
      <c r="Q98" s="23"/>
      <c r="R98" s="23"/>
      <c r="S98" s="23"/>
      <c r="T98" s="23">
        <f t="shared" si="14"/>
        <v>832.57469567999988</v>
      </c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>
        <f t="shared" si="15"/>
        <v>0</v>
      </c>
      <c r="AJ98" s="24"/>
      <c r="AK98" s="23"/>
      <c r="AL98" s="24"/>
      <c r="AM98" s="24"/>
      <c r="AN98" s="23">
        <f t="shared" si="16"/>
        <v>1273.5746956799999</v>
      </c>
      <c r="AO98" s="24">
        <v>0</v>
      </c>
      <c r="AP98" s="24">
        <v>0</v>
      </c>
      <c r="AQ98" s="23">
        <f t="shared" si="20"/>
        <v>1273.5746956799999</v>
      </c>
      <c r="AR98" s="23"/>
      <c r="AS98" s="23"/>
      <c r="AT98" s="23"/>
      <c r="AU98" s="23"/>
    </row>
    <row r="99" spans="1:47" outlineLevel="1" x14ac:dyDescent="0.25">
      <c r="A99" s="20">
        <v>93</v>
      </c>
      <c r="B99" s="21" t="s">
        <v>125</v>
      </c>
      <c r="C99" s="90" t="s">
        <v>145</v>
      </c>
      <c r="D99" s="20">
        <v>5</v>
      </c>
      <c r="E99" s="20">
        <v>120</v>
      </c>
      <c r="F99" s="20">
        <v>6</v>
      </c>
      <c r="G99" s="22">
        <v>5127.3</v>
      </c>
      <c r="H99" s="22">
        <v>0</v>
      </c>
      <c r="I99" s="22">
        <f t="shared" si="18"/>
        <v>5127.3</v>
      </c>
      <c r="J99" s="23">
        <v>0</v>
      </c>
      <c r="K99" s="24"/>
      <c r="L99" s="24">
        <f t="shared" si="12"/>
        <v>0</v>
      </c>
      <c r="M99" s="23">
        <f t="shared" si="13"/>
        <v>441</v>
      </c>
      <c r="N99" s="24"/>
      <c r="O99" s="23"/>
      <c r="P99" s="23">
        <f t="shared" si="19"/>
        <v>0</v>
      </c>
      <c r="Q99" s="23"/>
      <c r="R99" s="23"/>
      <c r="S99" s="23"/>
      <c r="T99" s="23">
        <f t="shared" si="14"/>
        <v>832.57469567999988</v>
      </c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>
        <f t="shared" si="15"/>
        <v>0</v>
      </c>
      <c r="AJ99" s="24"/>
      <c r="AK99" s="23"/>
      <c r="AL99" s="24"/>
      <c r="AM99" s="24"/>
      <c r="AN99" s="23">
        <f t="shared" si="16"/>
        <v>1273.5746956799999</v>
      </c>
      <c r="AO99" s="24">
        <v>0</v>
      </c>
      <c r="AP99" s="24">
        <v>0</v>
      </c>
      <c r="AQ99" s="23">
        <f t="shared" si="20"/>
        <v>1273.5746956799999</v>
      </c>
      <c r="AR99" s="23"/>
      <c r="AS99" s="23"/>
      <c r="AT99" s="23"/>
      <c r="AU99" s="23"/>
    </row>
    <row r="100" spans="1:47" outlineLevel="1" x14ac:dyDescent="0.25">
      <c r="A100" s="20">
        <v>94</v>
      </c>
      <c r="B100" s="21" t="s">
        <v>125</v>
      </c>
      <c r="C100" s="90" t="s">
        <v>146</v>
      </c>
      <c r="D100" s="20">
        <v>5</v>
      </c>
      <c r="E100" s="20">
        <v>90</v>
      </c>
      <c r="F100" s="20">
        <v>6</v>
      </c>
      <c r="G100" s="22">
        <v>4383.3999999999996</v>
      </c>
      <c r="H100" s="22">
        <v>0</v>
      </c>
      <c r="I100" s="22">
        <f t="shared" si="18"/>
        <v>4383.3999999999996</v>
      </c>
      <c r="J100" s="23">
        <v>0</v>
      </c>
      <c r="K100" s="24"/>
      <c r="L100" s="24">
        <f t="shared" si="12"/>
        <v>0</v>
      </c>
      <c r="M100" s="23">
        <f t="shared" si="13"/>
        <v>441</v>
      </c>
      <c r="N100" s="24"/>
      <c r="O100" s="23"/>
      <c r="P100" s="23">
        <f t="shared" si="19"/>
        <v>0</v>
      </c>
      <c r="Q100" s="23"/>
      <c r="R100" s="23"/>
      <c r="S100" s="23"/>
      <c r="T100" s="23">
        <f t="shared" si="14"/>
        <v>624.43102176000002</v>
      </c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>
        <f t="shared" si="15"/>
        <v>0</v>
      </c>
      <c r="AJ100" s="24"/>
      <c r="AK100" s="23"/>
      <c r="AL100" s="24"/>
      <c r="AM100" s="24"/>
      <c r="AN100" s="23">
        <f t="shared" si="16"/>
        <v>1065.43102176</v>
      </c>
      <c r="AO100" s="24">
        <v>0</v>
      </c>
      <c r="AP100" s="24">
        <v>0</v>
      </c>
      <c r="AQ100" s="23">
        <f t="shared" si="20"/>
        <v>1065.43102176</v>
      </c>
      <c r="AR100" s="23"/>
      <c r="AS100" s="23"/>
      <c r="AT100" s="23"/>
      <c r="AU100" s="23"/>
    </row>
    <row r="101" spans="1:47" outlineLevel="1" x14ac:dyDescent="0.25">
      <c r="A101" s="20">
        <v>95</v>
      </c>
      <c r="B101" s="21" t="s">
        <v>125</v>
      </c>
      <c r="C101" s="90" t="s">
        <v>147</v>
      </c>
      <c r="D101" s="20">
        <v>5</v>
      </c>
      <c r="E101" s="20">
        <v>56</v>
      </c>
      <c r="F101" s="20">
        <v>3</v>
      </c>
      <c r="G101" s="22">
        <v>2411.1999999999998</v>
      </c>
      <c r="H101" s="22">
        <v>162.69999999999999</v>
      </c>
      <c r="I101" s="22">
        <f t="shared" si="18"/>
        <v>2573.8999999999996</v>
      </c>
      <c r="J101" s="23">
        <v>0</v>
      </c>
      <c r="K101" s="24"/>
      <c r="L101" s="24">
        <f t="shared" si="12"/>
        <v>0</v>
      </c>
      <c r="M101" s="23">
        <f t="shared" si="13"/>
        <v>441</v>
      </c>
      <c r="N101" s="24"/>
      <c r="O101" s="23"/>
      <c r="P101" s="23">
        <f t="shared" si="19"/>
        <v>0</v>
      </c>
      <c r="Q101" s="23"/>
      <c r="R101" s="23"/>
      <c r="S101" s="23"/>
      <c r="T101" s="23">
        <f t="shared" si="14"/>
        <v>388.53485798399998</v>
      </c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>
        <f t="shared" si="15"/>
        <v>0</v>
      </c>
      <c r="AJ101" s="24"/>
      <c r="AK101" s="23"/>
      <c r="AL101" s="24"/>
      <c r="AM101" s="24"/>
      <c r="AN101" s="23">
        <f t="shared" si="16"/>
        <v>829.53485798399993</v>
      </c>
      <c r="AO101" s="24">
        <v>0</v>
      </c>
      <c r="AP101" s="24">
        <v>0</v>
      </c>
      <c r="AQ101" s="23">
        <f t="shared" si="20"/>
        <v>829.53485798399993</v>
      </c>
      <c r="AR101" s="23"/>
      <c r="AS101" s="23"/>
      <c r="AT101" s="23"/>
      <c r="AU101" s="23"/>
    </row>
    <row r="102" spans="1:47" outlineLevel="1" x14ac:dyDescent="0.25">
      <c r="A102" s="20">
        <v>96</v>
      </c>
      <c r="B102" s="21" t="s">
        <v>125</v>
      </c>
      <c r="C102" s="90" t="s">
        <v>148</v>
      </c>
      <c r="D102" s="20">
        <v>5</v>
      </c>
      <c r="E102" s="20">
        <v>90</v>
      </c>
      <c r="F102" s="20">
        <v>6</v>
      </c>
      <c r="G102" s="22">
        <v>4385.8999999999996</v>
      </c>
      <c r="H102" s="22">
        <v>0</v>
      </c>
      <c r="I102" s="22">
        <f t="shared" si="18"/>
        <v>4385.8999999999996</v>
      </c>
      <c r="J102" s="23">
        <v>0</v>
      </c>
      <c r="K102" s="24"/>
      <c r="L102" s="24">
        <f t="shared" si="12"/>
        <v>0</v>
      </c>
      <c r="M102" s="23">
        <f t="shared" si="13"/>
        <v>441</v>
      </c>
      <c r="N102" s="24"/>
      <c r="O102" s="23"/>
      <c r="P102" s="23">
        <f t="shared" si="19"/>
        <v>0</v>
      </c>
      <c r="Q102" s="23"/>
      <c r="R102" s="23"/>
      <c r="S102" s="23"/>
      <c r="T102" s="23">
        <f t="shared" si="14"/>
        <v>624.43102176000002</v>
      </c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>
        <f t="shared" si="15"/>
        <v>0</v>
      </c>
      <c r="AJ102" s="24"/>
      <c r="AK102" s="23"/>
      <c r="AL102" s="24"/>
      <c r="AM102" s="24"/>
      <c r="AN102" s="23">
        <f t="shared" si="16"/>
        <v>1065.43102176</v>
      </c>
      <c r="AO102" s="24">
        <v>0</v>
      </c>
      <c r="AP102" s="24">
        <v>0</v>
      </c>
      <c r="AQ102" s="23">
        <f t="shared" si="20"/>
        <v>1065.43102176</v>
      </c>
      <c r="AR102" s="23"/>
      <c r="AS102" s="23"/>
      <c r="AT102" s="23"/>
      <c r="AU102" s="23"/>
    </row>
    <row r="103" spans="1:47" outlineLevel="1" x14ac:dyDescent="0.25">
      <c r="A103" s="20">
        <v>97</v>
      </c>
      <c r="B103" s="21" t="s">
        <v>125</v>
      </c>
      <c r="C103" s="90" t="s">
        <v>149</v>
      </c>
      <c r="D103" s="20">
        <v>5</v>
      </c>
      <c r="E103" s="20">
        <v>90</v>
      </c>
      <c r="F103" s="20">
        <v>6</v>
      </c>
      <c r="G103" s="22">
        <v>4381.1000000000004</v>
      </c>
      <c r="H103" s="22">
        <v>0</v>
      </c>
      <c r="I103" s="22">
        <f t="shared" si="18"/>
        <v>4381.1000000000004</v>
      </c>
      <c r="J103" s="23">
        <v>0</v>
      </c>
      <c r="K103" s="24"/>
      <c r="L103" s="24">
        <f t="shared" si="12"/>
        <v>0</v>
      </c>
      <c r="M103" s="23">
        <f t="shared" si="13"/>
        <v>441</v>
      </c>
      <c r="N103" s="24"/>
      <c r="O103" s="23"/>
      <c r="P103" s="23">
        <f t="shared" si="19"/>
        <v>0</v>
      </c>
      <c r="Q103" s="23"/>
      <c r="R103" s="23"/>
      <c r="S103" s="23"/>
      <c r="T103" s="23">
        <f t="shared" si="14"/>
        <v>624.43102176000002</v>
      </c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>
        <f t="shared" si="15"/>
        <v>0</v>
      </c>
      <c r="AJ103" s="24"/>
      <c r="AK103" s="23"/>
      <c r="AL103" s="24"/>
      <c r="AM103" s="24"/>
      <c r="AN103" s="23">
        <f t="shared" si="16"/>
        <v>1065.43102176</v>
      </c>
      <c r="AO103" s="24">
        <v>0</v>
      </c>
      <c r="AP103" s="24">
        <v>0</v>
      </c>
      <c r="AQ103" s="23">
        <f t="shared" si="20"/>
        <v>1065.43102176</v>
      </c>
      <c r="AR103" s="23"/>
      <c r="AS103" s="23"/>
      <c r="AT103" s="23"/>
      <c r="AU103" s="23"/>
    </row>
    <row r="104" spans="1:47" outlineLevel="1" x14ac:dyDescent="0.25">
      <c r="A104" s="20">
        <v>98</v>
      </c>
      <c r="B104" s="21" t="s">
        <v>125</v>
      </c>
      <c r="C104" s="90" t="s">
        <v>150</v>
      </c>
      <c r="D104" s="20">
        <v>5</v>
      </c>
      <c r="E104" s="20">
        <v>90</v>
      </c>
      <c r="F104" s="20">
        <v>6</v>
      </c>
      <c r="G104" s="22">
        <v>4412.6000000000004</v>
      </c>
      <c r="H104" s="22">
        <v>0</v>
      </c>
      <c r="I104" s="22">
        <f t="shared" si="18"/>
        <v>4412.6000000000004</v>
      </c>
      <c r="J104" s="23">
        <v>0</v>
      </c>
      <c r="K104" s="24"/>
      <c r="L104" s="24">
        <f t="shared" si="12"/>
        <v>0</v>
      </c>
      <c r="M104" s="23">
        <f t="shared" si="13"/>
        <v>441</v>
      </c>
      <c r="N104" s="24"/>
      <c r="O104" s="23"/>
      <c r="P104" s="23">
        <f t="shared" si="19"/>
        <v>0</v>
      </c>
      <c r="Q104" s="23"/>
      <c r="R104" s="23"/>
      <c r="S104" s="23"/>
      <c r="T104" s="23">
        <f t="shared" si="14"/>
        <v>624.43102176000002</v>
      </c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>
        <f t="shared" si="15"/>
        <v>0</v>
      </c>
      <c r="AJ104" s="24"/>
      <c r="AK104" s="23"/>
      <c r="AL104" s="24"/>
      <c r="AM104" s="24"/>
      <c r="AN104" s="23">
        <f t="shared" si="16"/>
        <v>1065.43102176</v>
      </c>
      <c r="AO104" s="24">
        <v>0</v>
      </c>
      <c r="AP104" s="24">
        <v>0</v>
      </c>
      <c r="AQ104" s="23">
        <f t="shared" si="20"/>
        <v>1065.43102176</v>
      </c>
      <c r="AR104" s="23"/>
      <c r="AS104" s="23"/>
      <c r="AT104" s="23"/>
      <c r="AU104" s="23"/>
    </row>
    <row r="105" spans="1:47" outlineLevel="1" x14ac:dyDescent="0.25">
      <c r="A105" s="20">
        <v>99</v>
      </c>
      <c r="B105" s="21" t="s">
        <v>125</v>
      </c>
      <c r="C105" s="90" t="s">
        <v>151</v>
      </c>
      <c r="D105" s="20">
        <v>5</v>
      </c>
      <c r="E105" s="20">
        <v>117</v>
      </c>
      <c r="F105" s="20">
        <v>8</v>
      </c>
      <c r="G105" s="22">
        <v>5649.7</v>
      </c>
      <c r="H105" s="22">
        <f>106.7+30.8</f>
        <v>137.5</v>
      </c>
      <c r="I105" s="22">
        <f t="shared" si="18"/>
        <v>5787.2</v>
      </c>
      <c r="J105" s="23">
        <v>0</v>
      </c>
      <c r="K105" s="24"/>
      <c r="L105" s="24">
        <f t="shared" si="12"/>
        <v>0</v>
      </c>
      <c r="M105" s="23">
        <f t="shared" si="13"/>
        <v>441</v>
      </c>
      <c r="N105" s="24"/>
      <c r="O105" s="23"/>
      <c r="P105" s="23">
        <f t="shared" si="19"/>
        <v>0</v>
      </c>
      <c r="Q105" s="23"/>
      <c r="R105" s="23"/>
      <c r="S105" s="23"/>
      <c r="T105" s="23">
        <f t="shared" si="14"/>
        <v>811.76032828799987</v>
      </c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>
        <f t="shared" si="15"/>
        <v>0</v>
      </c>
      <c r="AJ105" s="24"/>
      <c r="AK105" s="23"/>
      <c r="AL105" s="24"/>
      <c r="AM105" s="24"/>
      <c r="AN105" s="23">
        <f t="shared" si="16"/>
        <v>1252.760328288</v>
      </c>
      <c r="AO105" s="24">
        <v>0</v>
      </c>
      <c r="AP105" s="24">
        <v>0</v>
      </c>
      <c r="AQ105" s="23">
        <f t="shared" si="20"/>
        <v>1252.760328288</v>
      </c>
      <c r="AR105" s="23"/>
      <c r="AS105" s="23"/>
      <c r="AT105" s="23"/>
      <c r="AU105" s="23"/>
    </row>
    <row r="106" spans="1:47" outlineLevel="1" x14ac:dyDescent="0.25">
      <c r="A106" s="20">
        <v>100</v>
      </c>
      <c r="B106" s="21" t="s">
        <v>125</v>
      </c>
      <c r="C106" s="90" t="s">
        <v>152</v>
      </c>
      <c r="D106" s="20">
        <v>5</v>
      </c>
      <c r="E106" s="20">
        <v>60</v>
      </c>
      <c r="F106" s="20">
        <v>4</v>
      </c>
      <c r="G106" s="22">
        <v>2720.7</v>
      </c>
      <c r="H106" s="22">
        <v>0</v>
      </c>
      <c r="I106" s="22">
        <f t="shared" si="18"/>
        <v>2720.7</v>
      </c>
      <c r="J106" s="23">
        <v>0</v>
      </c>
      <c r="K106" s="24"/>
      <c r="L106" s="24">
        <f t="shared" si="12"/>
        <v>0</v>
      </c>
      <c r="M106" s="23">
        <f t="shared" si="13"/>
        <v>441</v>
      </c>
      <c r="N106" s="24"/>
      <c r="O106" s="23"/>
      <c r="P106" s="23">
        <f t="shared" si="19"/>
        <v>0</v>
      </c>
      <c r="Q106" s="23"/>
      <c r="R106" s="23"/>
      <c r="S106" s="23"/>
      <c r="T106" s="23">
        <f t="shared" si="14"/>
        <v>416.28734783999994</v>
      </c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>
        <f t="shared" si="15"/>
        <v>0</v>
      </c>
      <c r="AJ106" s="24"/>
      <c r="AK106" s="23"/>
      <c r="AL106" s="24"/>
      <c r="AM106" s="24"/>
      <c r="AN106" s="23">
        <f t="shared" si="16"/>
        <v>857.28734783999994</v>
      </c>
      <c r="AO106" s="24">
        <v>0</v>
      </c>
      <c r="AP106" s="24">
        <v>0</v>
      </c>
      <c r="AQ106" s="23">
        <f t="shared" si="20"/>
        <v>857.28734783999994</v>
      </c>
      <c r="AR106" s="23"/>
      <c r="AS106" s="23"/>
      <c r="AT106" s="23"/>
      <c r="AU106" s="23"/>
    </row>
    <row r="107" spans="1:47" outlineLevel="1" x14ac:dyDescent="0.25">
      <c r="A107" s="20">
        <v>101</v>
      </c>
      <c r="B107" s="21" t="s">
        <v>125</v>
      </c>
      <c r="C107" s="90" t="s">
        <v>153</v>
      </c>
      <c r="D107" s="20">
        <v>5</v>
      </c>
      <c r="E107" s="20">
        <v>70</v>
      </c>
      <c r="F107" s="20">
        <v>4</v>
      </c>
      <c r="G107" s="22">
        <v>3256.67</v>
      </c>
      <c r="H107" s="22">
        <v>191.4</v>
      </c>
      <c r="I107" s="22">
        <f t="shared" si="18"/>
        <v>3448.07</v>
      </c>
      <c r="J107" s="23">
        <v>0</v>
      </c>
      <c r="K107" s="24"/>
      <c r="L107" s="24">
        <f t="shared" si="12"/>
        <v>0</v>
      </c>
      <c r="M107" s="23">
        <f t="shared" si="13"/>
        <v>441</v>
      </c>
      <c r="N107" s="24"/>
      <c r="O107" s="23"/>
      <c r="P107" s="23">
        <f t="shared" si="19"/>
        <v>0</v>
      </c>
      <c r="Q107" s="23"/>
      <c r="R107" s="23"/>
      <c r="S107" s="23"/>
      <c r="T107" s="23">
        <f t="shared" si="14"/>
        <v>485.66857247999991</v>
      </c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>
        <f t="shared" si="15"/>
        <v>0</v>
      </c>
      <c r="AJ107" s="24"/>
      <c r="AK107" s="23"/>
      <c r="AL107" s="24"/>
      <c r="AM107" s="24"/>
      <c r="AN107" s="23">
        <f t="shared" si="16"/>
        <v>926.66857247999997</v>
      </c>
      <c r="AO107" s="24">
        <v>0</v>
      </c>
      <c r="AP107" s="24">
        <v>0</v>
      </c>
      <c r="AQ107" s="23">
        <f t="shared" si="20"/>
        <v>926.66857247999997</v>
      </c>
      <c r="AR107" s="23"/>
      <c r="AS107" s="23"/>
      <c r="AT107" s="23"/>
      <c r="AU107" s="23"/>
    </row>
    <row r="108" spans="1:47" outlineLevel="1" x14ac:dyDescent="0.25">
      <c r="A108" s="20">
        <v>102</v>
      </c>
      <c r="B108" s="21" t="s">
        <v>125</v>
      </c>
      <c r="C108" s="90" t="s">
        <v>154</v>
      </c>
      <c r="D108" s="20">
        <v>5</v>
      </c>
      <c r="E108" s="20">
        <v>60</v>
      </c>
      <c r="F108" s="20">
        <v>4</v>
      </c>
      <c r="G108" s="22">
        <v>2714</v>
      </c>
      <c r="H108" s="22">
        <v>0</v>
      </c>
      <c r="I108" s="22">
        <f t="shared" si="18"/>
        <v>2714</v>
      </c>
      <c r="J108" s="23">
        <v>0</v>
      </c>
      <c r="K108" s="24"/>
      <c r="L108" s="24">
        <f t="shared" si="12"/>
        <v>0</v>
      </c>
      <c r="M108" s="23">
        <f t="shared" si="13"/>
        <v>441</v>
      </c>
      <c r="N108" s="24"/>
      <c r="O108" s="23"/>
      <c r="P108" s="23">
        <f t="shared" si="19"/>
        <v>0</v>
      </c>
      <c r="Q108" s="23"/>
      <c r="R108" s="23"/>
      <c r="S108" s="23"/>
      <c r="T108" s="23">
        <f t="shared" si="14"/>
        <v>416.28734783999994</v>
      </c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>
        <f t="shared" si="15"/>
        <v>0</v>
      </c>
      <c r="AJ108" s="24"/>
      <c r="AK108" s="23"/>
      <c r="AL108" s="24"/>
      <c r="AM108" s="24"/>
      <c r="AN108" s="23">
        <f t="shared" si="16"/>
        <v>857.28734783999994</v>
      </c>
      <c r="AO108" s="24">
        <v>0</v>
      </c>
      <c r="AP108" s="24">
        <v>0</v>
      </c>
      <c r="AQ108" s="23">
        <f t="shared" si="20"/>
        <v>857.28734783999994</v>
      </c>
      <c r="AR108" s="23"/>
      <c r="AS108" s="23"/>
      <c r="AT108" s="23"/>
      <c r="AU108" s="23"/>
    </row>
    <row r="109" spans="1:47" outlineLevel="1" x14ac:dyDescent="0.25">
      <c r="A109" s="20">
        <v>103</v>
      </c>
      <c r="B109" s="21" t="s">
        <v>125</v>
      </c>
      <c r="C109" s="90" t="s">
        <v>155</v>
      </c>
      <c r="D109" s="20">
        <v>5</v>
      </c>
      <c r="E109" s="20">
        <v>90</v>
      </c>
      <c r="F109" s="20">
        <v>6</v>
      </c>
      <c r="G109" s="22">
        <v>4427.7</v>
      </c>
      <c r="H109" s="22">
        <v>0</v>
      </c>
      <c r="I109" s="22">
        <f t="shared" si="18"/>
        <v>4427.7</v>
      </c>
      <c r="J109" s="23">
        <v>0</v>
      </c>
      <c r="K109" s="24"/>
      <c r="L109" s="24">
        <f t="shared" si="12"/>
        <v>0</v>
      </c>
      <c r="M109" s="23">
        <f t="shared" si="13"/>
        <v>441</v>
      </c>
      <c r="N109" s="24"/>
      <c r="O109" s="23"/>
      <c r="P109" s="23">
        <f t="shared" si="19"/>
        <v>0</v>
      </c>
      <c r="Q109" s="23"/>
      <c r="R109" s="23"/>
      <c r="S109" s="23"/>
      <c r="T109" s="23">
        <f t="shared" si="14"/>
        <v>624.43102176000002</v>
      </c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>
        <f t="shared" si="15"/>
        <v>0</v>
      </c>
      <c r="AJ109" s="24"/>
      <c r="AK109" s="23"/>
      <c r="AL109" s="24"/>
      <c r="AM109" s="24"/>
      <c r="AN109" s="23">
        <f t="shared" si="16"/>
        <v>1065.43102176</v>
      </c>
      <c r="AO109" s="24">
        <v>0</v>
      </c>
      <c r="AP109" s="24">
        <v>0</v>
      </c>
      <c r="AQ109" s="23">
        <f t="shared" si="20"/>
        <v>1065.43102176</v>
      </c>
      <c r="AR109" s="23"/>
      <c r="AS109" s="23"/>
      <c r="AT109" s="23"/>
      <c r="AU109" s="23"/>
    </row>
    <row r="110" spans="1:47" outlineLevel="1" x14ac:dyDescent="0.25">
      <c r="A110" s="20">
        <v>104</v>
      </c>
      <c r="B110" s="21" t="s">
        <v>125</v>
      </c>
      <c r="C110" s="90" t="s">
        <v>156</v>
      </c>
      <c r="D110" s="20">
        <v>5</v>
      </c>
      <c r="E110" s="20">
        <v>177</v>
      </c>
      <c r="F110" s="20">
        <v>12</v>
      </c>
      <c r="G110" s="22">
        <v>8678.4</v>
      </c>
      <c r="H110" s="22">
        <v>60.8</v>
      </c>
      <c r="I110" s="22">
        <f t="shared" si="18"/>
        <v>8739.1999999999989</v>
      </c>
      <c r="J110" s="23">
        <v>0</v>
      </c>
      <c r="K110" s="24"/>
      <c r="L110" s="24">
        <f t="shared" si="12"/>
        <v>0</v>
      </c>
      <c r="M110" s="23">
        <f t="shared" si="13"/>
        <v>441</v>
      </c>
      <c r="N110" s="24"/>
      <c r="O110" s="23"/>
      <c r="P110" s="23">
        <f t="shared" si="19"/>
        <v>0</v>
      </c>
      <c r="Q110" s="23"/>
      <c r="R110" s="23"/>
      <c r="S110" s="23"/>
      <c r="T110" s="23">
        <f t="shared" si="14"/>
        <v>1228.0476761279999</v>
      </c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>
        <f t="shared" si="15"/>
        <v>0</v>
      </c>
      <c r="AJ110" s="24"/>
      <c r="AK110" s="23"/>
      <c r="AL110" s="24"/>
      <c r="AM110" s="24"/>
      <c r="AN110" s="23">
        <f t="shared" si="16"/>
        <v>1669.0476761279999</v>
      </c>
      <c r="AO110" s="24">
        <v>0</v>
      </c>
      <c r="AP110" s="24">
        <v>0</v>
      </c>
      <c r="AQ110" s="23">
        <f t="shared" si="20"/>
        <v>1669.0476761279999</v>
      </c>
      <c r="AR110" s="23"/>
      <c r="AS110" s="23"/>
      <c r="AT110" s="23"/>
      <c r="AU110" s="23"/>
    </row>
    <row r="111" spans="1:47" outlineLevel="1" x14ac:dyDescent="0.25">
      <c r="A111" s="20">
        <v>105</v>
      </c>
      <c r="B111" s="21" t="s">
        <v>125</v>
      </c>
      <c r="C111" s="90" t="s">
        <v>157</v>
      </c>
      <c r="D111" s="20">
        <v>5</v>
      </c>
      <c r="E111" s="20">
        <v>90</v>
      </c>
      <c r="F111" s="20">
        <v>6</v>
      </c>
      <c r="G111" s="22">
        <v>4428.6000000000004</v>
      </c>
      <c r="H111" s="22">
        <v>0</v>
      </c>
      <c r="I111" s="22">
        <f t="shared" si="18"/>
        <v>4428.6000000000004</v>
      </c>
      <c r="J111" s="23">
        <v>0</v>
      </c>
      <c r="K111" s="24"/>
      <c r="L111" s="24">
        <f t="shared" si="12"/>
        <v>0</v>
      </c>
      <c r="M111" s="23">
        <f t="shared" si="13"/>
        <v>441</v>
      </c>
      <c r="N111" s="24"/>
      <c r="O111" s="23"/>
      <c r="P111" s="23">
        <f t="shared" si="19"/>
        <v>0</v>
      </c>
      <c r="Q111" s="23"/>
      <c r="R111" s="23"/>
      <c r="S111" s="23"/>
      <c r="T111" s="23">
        <f t="shared" si="14"/>
        <v>624.43102176000002</v>
      </c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>
        <f t="shared" si="15"/>
        <v>0</v>
      </c>
      <c r="AJ111" s="24"/>
      <c r="AK111" s="23"/>
      <c r="AL111" s="24"/>
      <c r="AM111" s="24"/>
      <c r="AN111" s="23">
        <f t="shared" si="16"/>
        <v>1065.43102176</v>
      </c>
      <c r="AO111" s="24">
        <v>0</v>
      </c>
      <c r="AP111" s="24">
        <v>0</v>
      </c>
      <c r="AQ111" s="23">
        <f t="shared" si="20"/>
        <v>1065.43102176</v>
      </c>
      <c r="AR111" s="23"/>
      <c r="AS111" s="23"/>
      <c r="AT111" s="23"/>
      <c r="AU111" s="23"/>
    </row>
    <row r="112" spans="1:47" outlineLevel="1" x14ac:dyDescent="0.25">
      <c r="A112" s="20">
        <v>106</v>
      </c>
      <c r="B112" s="21" t="s">
        <v>125</v>
      </c>
      <c r="C112" s="90" t="s">
        <v>158</v>
      </c>
      <c r="D112" s="20">
        <v>9</v>
      </c>
      <c r="E112" s="20">
        <v>53</v>
      </c>
      <c r="F112" s="20">
        <v>1</v>
      </c>
      <c r="G112" s="22">
        <v>2204.5</v>
      </c>
      <c r="H112" s="22">
        <v>41</v>
      </c>
      <c r="I112" s="22">
        <f t="shared" si="18"/>
        <v>2245.5</v>
      </c>
      <c r="J112" s="23">
        <v>2204.5</v>
      </c>
      <c r="K112" s="24">
        <f>F112</f>
        <v>1</v>
      </c>
      <c r="L112" s="24">
        <f t="shared" si="12"/>
        <v>0</v>
      </c>
      <c r="M112" s="23">
        <f t="shared" si="13"/>
        <v>441</v>
      </c>
      <c r="N112" s="24">
        <v>2</v>
      </c>
      <c r="O112" s="23"/>
      <c r="P112" s="23">
        <f t="shared" si="19"/>
        <v>1120</v>
      </c>
      <c r="Q112" s="23"/>
      <c r="R112" s="23"/>
      <c r="S112" s="23"/>
      <c r="T112" s="23">
        <f t="shared" si="14"/>
        <v>367.72049059199998</v>
      </c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>
        <f t="shared" si="15"/>
        <v>247.8</v>
      </c>
      <c r="AJ112" s="24">
        <v>1</v>
      </c>
      <c r="AK112" s="23"/>
      <c r="AL112" s="24"/>
      <c r="AM112" s="24"/>
      <c r="AN112" s="23">
        <f t="shared" si="16"/>
        <v>2176.520490592</v>
      </c>
      <c r="AO112" s="24">
        <v>0</v>
      </c>
      <c r="AP112" s="24">
        <v>0</v>
      </c>
      <c r="AQ112" s="23">
        <f t="shared" si="20"/>
        <v>2176.520490592</v>
      </c>
      <c r="AR112" s="23"/>
      <c r="AS112" s="23"/>
      <c r="AT112" s="23"/>
      <c r="AU112" s="23"/>
    </row>
    <row r="113" spans="1:47" outlineLevel="1" x14ac:dyDescent="0.25">
      <c r="A113" s="20">
        <v>107</v>
      </c>
      <c r="B113" s="21" t="s">
        <v>125</v>
      </c>
      <c r="C113" s="90" t="s">
        <v>159</v>
      </c>
      <c r="D113" s="20">
        <v>5</v>
      </c>
      <c r="E113" s="20">
        <v>60</v>
      </c>
      <c r="F113" s="20">
        <v>4</v>
      </c>
      <c r="G113" s="22">
        <v>2796.6</v>
      </c>
      <c r="H113" s="22">
        <v>0</v>
      </c>
      <c r="I113" s="22">
        <f t="shared" si="18"/>
        <v>2796.6</v>
      </c>
      <c r="J113" s="23">
        <v>0</v>
      </c>
      <c r="K113" s="24"/>
      <c r="L113" s="24">
        <f t="shared" si="12"/>
        <v>0</v>
      </c>
      <c r="M113" s="23">
        <f t="shared" si="13"/>
        <v>441</v>
      </c>
      <c r="N113" s="24"/>
      <c r="O113" s="23"/>
      <c r="P113" s="23">
        <f t="shared" si="19"/>
        <v>0</v>
      </c>
      <c r="Q113" s="23"/>
      <c r="R113" s="23"/>
      <c r="S113" s="23"/>
      <c r="T113" s="23">
        <f t="shared" si="14"/>
        <v>416.28734783999994</v>
      </c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>
        <f t="shared" si="15"/>
        <v>0</v>
      </c>
      <c r="AJ113" s="24"/>
      <c r="AK113" s="23"/>
      <c r="AL113" s="24"/>
      <c r="AM113" s="24"/>
      <c r="AN113" s="23">
        <f t="shared" si="16"/>
        <v>857.28734783999994</v>
      </c>
      <c r="AO113" s="24">
        <v>0</v>
      </c>
      <c r="AP113" s="24">
        <v>0</v>
      </c>
      <c r="AQ113" s="23">
        <f t="shared" si="20"/>
        <v>857.28734783999994</v>
      </c>
      <c r="AR113" s="23"/>
      <c r="AS113" s="23"/>
      <c r="AT113" s="23"/>
      <c r="AU113" s="23"/>
    </row>
    <row r="114" spans="1:47" outlineLevel="1" x14ac:dyDescent="0.25">
      <c r="A114" s="20">
        <v>108</v>
      </c>
      <c r="B114" s="21" t="s">
        <v>125</v>
      </c>
      <c r="C114" s="90" t="s">
        <v>160</v>
      </c>
      <c r="D114" s="20">
        <v>5</v>
      </c>
      <c r="E114" s="20">
        <v>89</v>
      </c>
      <c r="F114" s="20">
        <v>6</v>
      </c>
      <c r="G114" s="22">
        <v>4331.92</v>
      </c>
      <c r="H114" s="22">
        <v>44.8</v>
      </c>
      <c r="I114" s="22">
        <f t="shared" si="18"/>
        <v>4376.72</v>
      </c>
      <c r="J114" s="23">
        <v>0</v>
      </c>
      <c r="K114" s="24"/>
      <c r="L114" s="24">
        <f t="shared" si="12"/>
        <v>0</v>
      </c>
      <c r="M114" s="23">
        <f t="shared" si="13"/>
        <v>441</v>
      </c>
      <c r="N114" s="24"/>
      <c r="O114" s="23"/>
      <c r="P114" s="23">
        <f t="shared" si="19"/>
        <v>0</v>
      </c>
      <c r="Q114" s="23"/>
      <c r="R114" s="23"/>
      <c r="S114" s="23"/>
      <c r="T114" s="23">
        <f t="shared" si="14"/>
        <v>617.49289929599991</v>
      </c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>
        <f t="shared" si="15"/>
        <v>0</v>
      </c>
      <c r="AJ114" s="24"/>
      <c r="AK114" s="23"/>
      <c r="AL114" s="24"/>
      <c r="AM114" s="24"/>
      <c r="AN114" s="23">
        <f t="shared" si="16"/>
        <v>1058.4928992959999</v>
      </c>
      <c r="AO114" s="24">
        <v>0</v>
      </c>
      <c r="AP114" s="24">
        <v>0</v>
      </c>
      <c r="AQ114" s="23">
        <f t="shared" si="20"/>
        <v>1058.4928992959999</v>
      </c>
      <c r="AR114" s="23"/>
      <c r="AS114" s="23"/>
      <c r="AT114" s="23"/>
      <c r="AU114" s="23"/>
    </row>
    <row r="115" spans="1:47" outlineLevel="1" x14ac:dyDescent="0.25">
      <c r="A115" s="20">
        <v>109</v>
      </c>
      <c r="B115" s="21" t="s">
        <v>125</v>
      </c>
      <c r="C115" s="90" t="s">
        <v>161</v>
      </c>
      <c r="D115" s="20">
        <v>5</v>
      </c>
      <c r="E115" s="20">
        <v>60</v>
      </c>
      <c r="F115" s="20">
        <v>4</v>
      </c>
      <c r="G115" s="22">
        <v>2748.3</v>
      </c>
      <c r="H115" s="22">
        <v>0</v>
      </c>
      <c r="I115" s="22">
        <f t="shared" si="18"/>
        <v>2748.3</v>
      </c>
      <c r="J115" s="23">
        <v>0</v>
      </c>
      <c r="K115" s="24"/>
      <c r="L115" s="24">
        <f t="shared" si="12"/>
        <v>0</v>
      </c>
      <c r="M115" s="23">
        <f t="shared" si="13"/>
        <v>441</v>
      </c>
      <c r="N115" s="24"/>
      <c r="O115" s="23"/>
      <c r="P115" s="23">
        <f t="shared" si="19"/>
        <v>0</v>
      </c>
      <c r="Q115" s="23"/>
      <c r="R115" s="23"/>
      <c r="S115" s="23"/>
      <c r="T115" s="23">
        <f t="shared" si="14"/>
        <v>416.28734783999994</v>
      </c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>
        <f t="shared" si="15"/>
        <v>0</v>
      </c>
      <c r="AJ115" s="24"/>
      <c r="AK115" s="23"/>
      <c r="AL115" s="24"/>
      <c r="AM115" s="24"/>
      <c r="AN115" s="23">
        <f t="shared" si="16"/>
        <v>857.28734783999994</v>
      </c>
      <c r="AO115" s="24">
        <v>0</v>
      </c>
      <c r="AP115" s="24">
        <v>0</v>
      </c>
      <c r="AQ115" s="23">
        <f t="shared" si="20"/>
        <v>857.28734783999994</v>
      </c>
      <c r="AR115" s="23"/>
      <c r="AS115" s="23"/>
      <c r="AT115" s="23"/>
      <c r="AU115" s="23"/>
    </row>
    <row r="116" spans="1:47" outlineLevel="1" x14ac:dyDescent="0.25">
      <c r="A116" s="20">
        <v>110</v>
      </c>
      <c r="B116" s="21" t="s">
        <v>125</v>
      </c>
      <c r="C116" s="90" t="s">
        <v>162</v>
      </c>
      <c r="D116" s="20">
        <v>5</v>
      </c>
      <c r="E116" s="20">
        <v>129</v>
      </c>
      <c r="F116" s="20">
        <v>8</v>
      </c>
      <c r="G116" s="22">
        <v>6155.1</v>
      </c>
      <c r="H116" s="22">
        <v>0</v>
      </c>
      <c r="I116" s="22">
        <f t="shared" si="18"/>
        <v>6155.1</v>
      </c>
      <c r="J116" s="23">
        <v>0</v>
      </c>
      <c r="K116" s="24"/>
      <c r="L116" s="24">
        <f t="shared" si="12"/>
        <v>0</v>
      </c>
      <c r="M116" s="23">
        <f t="shared" si="13"/>
        <v>441</v>
      </c>
      <c r="N116" s="24"/>
      <c r="O116" s="23"/>
      <c r="P116" s="23">
        <f t="shared" si="19"/>
        <v>0</v>
      </c>
      <c r="Q116" s="23"/>
      <c r="R116" s="23"/>
      <c r="S116" s="23"/>
      <c r="T116" s="23">
        <f t="shared" si="14"/>
        <v>895.01779785599979</v>
      </c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>
        <f t="shared" si="15"/>
        <v>0</v>
      </c>
      <c r="AJ116" s="24"/>
      <c r="AK116" s="23"/>
      <c r="AL116" s="24"/>
      <c r="AM116" s="24"/>
      <c r="AN116" s="23">
        <f t="shared" si="16"/>
        <v>1336.0177978559998</v>
      </c>
      <c r="AO116" s="24">
        <v>0</v>
      </c>
      <c r="AP116" s="24">
        <v>0</v>
      </c>
      <c r="AQ116" s="23">
        <f t="shared" si="20"/>
        <v>1336.0177978559998</v>
      </c>
      <c r="AR116" s="23"/>
      <c r="AS116" s="23"/>
      <c r="AT116" s="23"/>
      <c r="AU116" s="23"/>
    </row>
    <row r="117" spans="1:47" outlineLevel="1" x14ac:dyDescent="0.25">
      <c r="A117" s="20">
        <v>111</v>
      </c>
      <c r="B117" s="21" t="s">
        <v>125</v>
      </c>
      <c r="C117" s="90" t="s">
        <v>163</v>
      </c>
      <c r="D117" s="20">
        <v>9</v>
      </c>
      <c r="E117" s="20">
        <v>51</v>
      </c>
      <c r="F117" s="20">
        <v>1</v>
      </c>
      <c r="G117" s="22">
        <v>2246</v>
      </c>
      <c r="H117" s="22">
        <v>292</v>
      </c>
      <c r="I117" s="22">
        <f t="shared" si="18"/>
        <v>2538</v>
      </c>
      <c r="J117" s="23">
        <v>2246</v>
      </c>
      <c r="K117" s="24">
        <f>F117</f>
        <v>1</v>
      </c>
      <c r="L117" s="24">
        <f t="shared" si="12"/>
        <v>0</v>
      </c>
      <c r="M117" s="23">
        <f t="shared" si="13"/>
        <v>441</v>
      </c>
      <c r="N117" s="24">
        <v>2</v>
      </c>
      <c r="O117" s="23"/>
      <c r="P117" s="23">
        <f t="shared" si="19"/>
        <v>1120</v>
      </c>
      <c r="Q117" s="23"/>
      <c r="R117" s="23"/>
      <c r="S117" s="23"/>
      <c r="T117" s="23">
        <f t="shared" si="14"/>
        <v>353.84424566400003</v>
      </c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>
        <f t="shared" si="15"/>
        <v>0</v>
      </c>
      <c r="AJ117" s="24"/>
      <c r="AK117" s="23"/>
      <c r="AL117" s="24"/>
      <c r="AM117" s="24"/>
      <c r="AN117" s="23">
        <f t="shared" si="16"/>
        <v>1914.844245664</v>
      </c>
      <c r="AO117" s="24">
        <v>0</v>
      </c>
      <c r="AP117" s="24">
        <v>0</v>
      </c>
      <c r="AQ117" s="23">
        <f t="shared" si="20"/>
        <v>1914.844245664</v>
      </c>
      <c r="AR117" s="23"/>
      <c r="AS117" s="23"/>
      <c r="AT117" s="23"/>
      <c r="AU117" s="23"/>
    </row>
    <row r="118" spans="1:47" outlineLevel="1" x14ac:dyDescent="0.25">
      <c r="A118" s="20">
        <v>112</v>
      </c>
      <c r="B118" s="21" t="s">
        <v>125</v>
      </c>
      <c r="C118" s="90" t="s">
        <v>164</v>
      </c>
      <c r="D118" s="20">
        <v>9</v>
      </c>
      <c r="E118" s="20">
        <v>51</v>
      </c>
      <c r="F118" s="20">
        <v>1</v>
      </c>
      <c r="G118" s="22">
        <v>2234.9</v>
      </c>
      <c r="H118" s="22">
        <v>39.6</v>
      </c>
      <c r="I118" s="22">
        <f t="shared" si="18"/>
        <v>2274.5</v>
      </c>
      <c r="J118" s="23">
        <v>2234.9</v>
      </c>
      <c r="K118" s="24">
        <f>F118</f>
        <v>1</v>
      </c>
      <c r="L118" s="24">
        <f t="shared" si="12"/>
        <v>0</v>
      </c>
      <c r="M118" s="23">
        <f t="shared" si="13"/>
        <v>441</v>
      </c>
      <c r="N118" s="24">
        <v>2</v>
      </c>
      <c r="O118" s="23"/>
      <c r="P118" s="23">
        <f t="shared" si="19"/>
        <v>1120</v>
      </c>
      <c r="Q118" s="23"/>
      <c r="R118" s="23"/>
      <c r="S118" s="23"/>
      <c r="T118" s="23">
        <f t="shared" si="14"/>
        <v>353.84424566400003</v>
      </c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>
        <f t="shared" si="15"/>
        <v>247.8</v>
      </c>
      <c r="AJ118" s="24">
        <v>1</v>
      </c>
      <c r="AK118" s="23"/>
      <c r="AL118" s="24"/>
      <c r="AM118" s="24"/>
      <c r="AN118" s="23">
        <f t="shared" si="16"/>
        <v>2162.6442456639998</v>
      </c>
      <c r="AO118" s="24">
        <v>0</v>
      </c>
      <c r="AP118" s="24">
        <v>0</v>
      </c>
      <c r="AQ118" s="23">
        <f t="shared" si="20"/>
        <v>2162.6442456639998</v>
      </c>
      <c r="AR118" s="23"/>
      <c r="AS118" s="23"/>
      <c r="AT118" s="23"/>
      <c r="AU118" s="23"/>
    </row>
    <row r="119" spans="1:47" s="29" customFormat="1" x14ac:dyDescent="0.25">
      <c r="A119" s="25"/>
      <c r="B119" s="26"/>
      <c r="C119" s="91" t="s">
        <v>165</v>
      </c>
      <c r="D119" s="25"/>
      <c r="E119" s="27">
        <f t="shared" ref="E119:AR119" si="21">SUM(E80:E118)</f>
        <v>3081</v>
      </c>
      <c r="F119" s="28">
        <f t="shared" si="21"/>
        <v>174</v>
      </c>
      <c r="G119" s="28">
        <f t="shared" si="21"/>
        <v>140527.66</v>
      </c>
      <c r="H119" s="28">
        <f t="shared" si="21"/>
        <v>4651.3</v>
      </c>
      <c r="I119" s="28">
        <f t="shared" si="21"/>
        <v>145178.96</v>
      </c>
      <c r="J119" s="28">
        <f t="shared" si="21"/>
        <v>13266</v>
      </c>
      <c r="K119" s="27">
        <f t="shared" si="21"/>
        <v>6</v>
      </c>
      <c r="L119" s="27">
        <f t="shared" si="21"/>
        <v>0</v>
      </c>
      <c r="M119" s="28">
        <f t="shared" si="21"/>
        <v>17199</v>
      </c>
      <c r="N119" s="27">
        <f t="shared" si="21"/>
        <v>12</v>
      </c>
      <c r="O119" s="28">
        <f t="shared" si="21"/>
        <v>0</v>
      </c>
      <c r="P119" s="28">
        <f t="shared" si="21"/>
        <v>6720</v>
      </c>
      <c r="Q119" s="28">
        <f t="shared" si="21"/>
        <v>0</v>
      </c>
      <c r="R119" s="28">
        <f t="shared" si="21"/>
        <v>0</v>
      </c>
      <c r="S119" s="28">
        <f t="shared" si="21"/>
        <v>0</v>
      </c>
      <c r="T119" s="28">
        <f t="shared" si="21"/>
        <v>21376.355311583993</v>
      </c>
      <c r="U119" s="28">
        <f t="shared" si="21"/>
        <v>0</v>
      </c>
      <c r="V119" s="28">
        <f t="shared" si="21"/>
        <v>0</v>
      </c>
      <c r="W119" s="28">
        <f t="shared" si="21"/>
        <v>0</v>
      </c>
      <c r="X119" s="28">
        <f t="shared" si="21"/>
        <v>0</v>
      </c>
      <c r="Y119" s="28">
        <f t="shared" si="21"/>
        <v>0</v>
      </c>
      <c r="Z119" s="28">
        <f t="shared" si="21"/>
        <v>0</v>
      </c>
      <c r="AA119" s="28">
        <f t="shared" si="21"/>
        <v>0</v>
      </c>
      <c r="AB119" s="28">
        <f t="shared" si="21"/>
        <v>0</v>
      </c>
      <c r="AC119" s="28">
        <f t="shared" si="21"/>
        <v>0</v>
      </c>
      <c r="AD119" s="28">
        <f t="shared" si="21"/>
        <v>0</v>
      </c>
      <c r="AE119" s="28">
        <f t="shared" si="21"/>
        <v>4760</v>
      </c>
      <c r="AF119" s="28">
        <f t="shared" si="21"/>
        <v>0</v>
      </c>
      <c r="AG119" s="28">
        <f t="shared" si="21"/>
        <v>0</v>
      </c>
      <c r="AH119" s="28">
        <f t="shared" si="21"/>
        <v>4760</v>
      </c>
      <c r="AI119" s="28">
        <f t="shared" si="21"/>
        <v>991.2</v>
      </c>
      <c r="AJ119" s="28">
        <f t="shared" si="21"/>
        <v>4</v>
      </c>
      <c r="AK119" s="28">
        <f t="shared" si="21"/>
        <v>0</v>
      </c>
      <c r="AL119" s="28">
        <f t="shared" si="21"/>
        <v>0</v>
      </c>
      <c r="AM119" s="28">
        <f t="shared" si="21"/>
        <v>0</v>
      </c>
      <c r="AN119" s="28">
        <f t="shared" si="21"/>
        <v>55806.555311583987</v>
      </c>
      <c r="AO119" s="27">
        <f t="shared" si="21"/>
        <v>0</v>
      </c>
      <c r="AP119" s="27">
        <f t="shared" si="21"/>
        <v>0</v>
      </c>
      <c r="AQ119" s="28">
        <f t="shared" si="21"/>
        <v>55806.555311583987</v>
      </c>
      <c r="AR119" s="28">
        <f t="shared" si="21"/>
        <v>0</v>
      </c>
      <c r="AS119" s="28"/>
      <c r="AT119" s="28"/>
      <c r="AU119" s="28"/>
    </row>
    <row r="120" spans="1:47" outlineLevel="1" x14ac:dyDescent="0.25">
      <c r="A120" s="20">
        <v>113</v>
      </c>
      <c r="B120" s="21" t="s">
        <v>166</v>
      </c>
      <c r="C120" s="90" t="s">
        <v>167</v>
      </c>
      <c r="D120" s="20">
        <v>5</v>
      </c>
      <c r="E120" s="20">
        <v>117</v>
      </c>
      <c r="F120" s="20">
        <v>8</v>
      </c>
      <c r="G120" s="22">
        <v>5524.1</v>
      </c>
      <c r="H120" s="22">
        <v>181.2</v>
      </c>
      <c r="I120" s="22">
        <f t="shared" ref="I120:I157" si="22">G120+H120</f>
        <v>5705.3</v>
      </c>
      <c r="J120" s="23">
        <v>0</v>
      </c>
      <c r="K120" s="24"/>
      <c r="L120" s="24">
        <f t="shared" si="12"/>
        <v>0</v>
      </c>
      <c r="M120" s="23">
        <f t="shared" si="13"/>
        <v>441</v>
      </c>
      <c r="N120" s="24"/>
      <c r="O120" s="23"/>
      <c r="P120" s="23">
        <f t="shared" ref="P120:P157" si="23">N120*100*8*0.7</f>
        <v>0</v>
      </c>
      <c r="Q120" s="23"/>
      <c r="R120" s="23"/>
      <c r="S120" s="23"/>
      <c r="T120" s="23">
        <f t="shared" si="14"/>
        <v>811.76032828799987</v>
      </c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>
        <f t="shared" si="15"/>
        <v>0</v>
      </c>
      <c r="AJ120" s="24"/>
      <c r="AK120" s="23"/>
      <c r="AL120" s="24"/>
      <c r="AM120" s="24"/>
      <c r="AN120" s="23">
        <f t="shared" si="16"/>
        <v>1252.760328288</v>
      </c>
      <c r="AO120" s="24">
        <v>0</v>
      </c>
      <c r="AP120" s="24">
        <v>0</v>
      </c>
      <c r="AQ120" s="23">
        <f t="shared" ref="AQ120:AQ157" si="24">AN120+AO120+AP120</f>
        <v>1252.760328288</v>
      </c>
      <c r="AR120" s="23"/>
      <c r="AS120" s="23"/>
      <c r="AT120" s="23"/>
      <c r="AU120" s="23"/>
    </row>
    <row r="121" spans="1:47" outlineLevel="1" x14ac:dyDescent="0.25">
      <c r="A121" s="20">
        <v>114</v>
      </c>
      <c r="B121" s="21" t="s">
        <v>166</v>
      </c>
      <c r="C121" s="90" t="s">
        <v>168</v>
      </c>
      <c r="D121" s="20">
        <v>5</v>
      </c>
      <c r="E121" s="20">
        <v>100</v>
      </c>
      <c r="F121" s="20">
        <v>6</v>
      </c>
      <c r="G121" s="22">
        <v>4524.8999999999996</v>
      </c>
      <c r="H121" s="22">
        <v>139</v>
      </c>
      <c r="I121" s="22">
        <f t="shared" si="22"/>
        <v>4663.8999999999996</v>
      </c>
      <c r="J121" s="23">
        <v>0</v>
      </c>
      <c r="K121" s="24"/>
      <c r="L121" s="24">
        <f t="shared" si="12"/>
        <v>0</v>
      </c>
      <c r="M121" s="23">
        <f t="shared" si="13"/>
        <v>441</v>
      </c>
      <c r="N121" s="24"/>
      <c r="O121" s="23"/>
      <c r="P121" s="23">
        <f t="shared" si="23"/>
        <v>0</v>
      </c>
      <c r="Q121" s="23"/>
      <c r="R121" s="23"/>
      <c r="S121" s="23"/>
      <c r="T121" s="23">
        <f t="shared" si="14"/>
        <v>693.81224639999994</v>
      </c>
      <c r="U121" s="23"/>
      <c r="V121" s="23"/>
      <c r="W121" s="23"/>
      <c r="X121" s="23"/>
      <c r="Y121" s="23"/>
      <c r="Z121" s="23">
        <f>850*6*0.7</f>
        <v>3570</v>
      </c>
      <c r="AA121" s="23"/>
      <c r="AB121" s="23">
        <f>850*0.7*8</f>
        <v>4760</v>
      </c>
      <c r="AC121" s="23"/>
      <c r="AD121" s="23"/>
      <c r="AE121" s="23"/>
      <c r="AF121" s="23"/>
      <c r="AG121" s="23"/>
      <c r="AH121" s="23"/>
      <c r="AI121" s="23">
        <f t="shared" si="15"/>
        <v>0</v>
      </c>
      <c r="AJ121" s="24"/>
      <c r="AK121" s="23"/>
      <c r="AL121" s="24"/>
      <c r="AM121" s="24"/>
      <c r="AN121" s="23">
        <f t="shared" si="16"/>
        <v>9464.8122464000007</v>
      </c>
      <c r="AO121" s="24">
        <v>0</v>
      </c>
      <c r="AP121" s="24">
        <v>0</v>
      </c>
      <c r="AQ121" s="23">
        <f t="shared" si="24"/>
        <v>9464.8122464000007</v>
      </c>
      <c r="AR121" s="23"/>
      <c r="AS121" s="23"/>
      <c r="AT121" s="23"/>
      <c r="AU121" s="23"/>
    </row>
    <row r="122" spans="1:47" outlineLevel="1" x14ac:dyDescent="0.25">
      <c r="A122" s="20">
        <v>115</v>
      </c>
      <c r="B122" s="21" t="s">
        <v>166</v>
      </c>
      <c r="C122" s="90" t="s">
        <v>169</v>
      </c>
      <c r="D122" s="20">
        <v>5</v>
      </c>
      <c r="E122" s="20">
        <v>100</v>
      </c>
      <c r="F122" s="20">
        <v>6</v>
      </c>
      <c r="G122" s="22">
        <v>4563.2</v>
      </c>
      <c r="H122" s="22">
        <v>129</v>
      </c>
      <c r="I122" s="22">
        <f t="shared" si="22"/>
        <v>4692.2</v>
      </c>
      <c r="J122" s="23">
        <v>0</v>
      </c>
      <c r="K122" s="24"/>
      <c r="L122" s="24">
        <f t="shared" si="12"/>
        <v>0</v>
      </c>
      <c r="M122" s="23">
        <f t="shared" si="13"/>
        <v>441</v>
      </c>
      <c r="N122" s="24"/>
      <c r="O122" s="23"/>
      <c r="P122" s="23">
        <f t="shared" si="23"/>
        <v>0</v>
      </c>
      <c r="Q122" s="23"/>
      <c r="R122" s="23"/>
      <c r="S122" s="23"/>
      <c r="T122" s="23">
        <f t="shared" si="14"/>
        <v>693.81224639999994</v>
      </c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>
        <f t="shared" si="15"/>
        <v>0</v>
      </c>
      <c r="AJ122" s="24"/>
      <c r="AK122" s="23"/>
      <c r="AL122" s="24"/>
      <c r="AM122" s="24"/>
      <c r="AN122" s="23">
        <f t="shared" si="16"/>
        <v>1134.8122463999998</v>
      </c>
      <c r="AO122" s="24">
        <v>0</v>
      </c>
      <c r="AP122" s="24">
        <v>0</v>
      </c>
      <c r="AQ122" s="23">
        <f t="shared" si="24"/>
        <v>1134.8122463999998</v>
      </c>
      <c r="AR122" s="23"/>
      <c r="AS122" s="23"/>
      <c r="AT122" s="23"/>
      <c r="AU122" s="23"/>
    </row>
    <row r="123" spans="1:47" outlineLevel="1" x14ac:dyDescent="0.25">
      <c r="A123" s="20">
        <v>116</v>
      </c>
      <c r="B123" s="21" t="s">
        <v>166</v>
      </c>
      <c r="C123" s="90" t="s">
        <v>170</v>
      </c>
      <c r="D123" s="20">
        <v>5</v>
      </c>
      <c r="E123" s="20">
        <v>100</v>
      </c>
      <c r="F123" s="20">
        <v>6</v>
      </c>
      <c r="G123" s="22">
        <v>4549.3</v>
      </c>
      <c r="H123" s="22">
        <v>0</v>
      </c>
      <c r="I123" s="22">
        <f t="shared" si="22"/>
        <v>4549.3</v>
      </c>
      <c r="J123" s="23">
        <v>0</v>
      </c>
      <c r="K123" s="24"/>
      <c r="L123" s="24">
        <f t="shared" si="12"/>
        <v>0</v>
      </c>
      <c r="M123" s="23">
        <f t="shared" si="13"/>
        <v>441</v>
      </c>
      <c r="N123" s="24"/>
      <c r="O123" s="23"/>
      <c r="P123" s="23">
        <f t="shared" si="23"/>
        <v>0</v>
      </c>
      <c r="Q123" s="23"/>
      <c r="R123" s="23"/>
      <c r="S123" s="23"/>
      <c r="T123" s="23">
        <f t="shared" si="14"/>
        <v>693.81224639999994</v>
      </c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>
        <f t="shared" si="15"/>
        <v>0</v>
      </c>
      <c r="AJ123" s="24"/>
      <c r="AK123" s="23"/>
      <c r="AL123" s="24"/>
      <c r="AM123" s="24"/>
      <c r="AN123" s="23">
        <f t="shared" si="16"/>
        <v>1134.8122463999998</v>
      </c>
      <c r="AO123" s="24">
        <v>0</v>
      </c>
      <c r="AP123" s="24">
        <v>0</v>
      </c>
      <c r="AQ123" s="23">
        <f t="shared" si="24"/>
        <v>1134.8122463999998</v>
      </c>
      <c r="AR123" s="23"/>
      <c r="AS123" s="23"/>
      <c r="AT123" s="23"/>
      <c r="AU123" s="23"/>
    </row>
    <row r="124" spans="1:47" outlineLevel="1" x14ac:dyDescent="0.25">
      <c r="A124" s="20">
        <v>117</v>
      </c>
      <c r="B124" s="21" t="s">
        <v>166</v>
      </c>
      <c r="C124" s="90" t="s">
        <v>171</v>
      </c>
      <c r="D124" s="20">
        <v>5</v>
      </c>
      <c r="E124" s="20">
        <v>90</v>
      </c>
      <c r="F124" s="20">
        <v>6</v>
      </c>
      <c r="G124" s="22">
        <v>4437.3999999999996</v>
      </c>
      <c r="H124" s="22">
        <v>141</v>
      </c>
      <c r="I124" s="22">
        <f t="shared" si="22"/>
        <v>4578.3999999999996</v>
      </c>
      <c r="J124" s="23">
        <v>0</v>
      </c>
      <c r="K124" s="24"/>
      <c r="L124" s="24">
        <f t="shared" si="12"/>
        <v>0</v>
      </c>
      <c r="M124" s="23">
        <f t="shared" si="13"/>
        <v>441</v>
      </c>
      <c r="N124" s="24"/>
      <c r="O124" s="23"/>
      <c r="P124" s="23">
        <f t="shared" si="23"/>
        <v>0</v>
      </c>
      <c r="Q124" s="23"/>
      <c r="R124" s="23"/>
      <c r="S124" s="23"/>
      <c r="T124" s="23">
        <f t="shared" si="14"/>
        <v>624.43102176000002</v>
      </c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>
        <f t="shared" si="15"/>
        <v>0</v>
      </c>
      <c r="AJ124" s="24"/>
      <c r="AK124" s="23"/>
      <c r="AL124" s="24"/>
      <c r="AM124" s="24"/>
      <c r="AN124" s="23">
        <f t="shared" si="16"/>
        <v>1065.43102176</v>
      </c>
      <c r="AO124" s="24">
        <v>0</v>
      </c>
      <c r="AP124" s="24">
        <v>0</v>
      </c>
      <c r="AQ124" s="23">
        <f t="shared" si="24"/>
        <v>1065.43102176</v>
      </c>
      <c r="AR124" s="23"/>
      <c r="AS124" s="23"/>
      <c r="AT124" s="23"/>
      <c r="AU124" s="23"/>
    </row>
    <row r="125" spans="1:47" outlineLevel="1" x14ac:dyDescent="0.25">
      <c r="A125" s="20">
        <v>118</v>
      </c>
      <c r="B125" s="21" t="s">
        <v>166</v>
      </c>
      <c r="C125" s="90" t="s">
        <v>172</v>
      </c>
      <c r="D125" s="20">
        <v>9</v>
      </c>
      <c r="E125" s="20">
        <v>72</v>
      </c>
      <c r="F125" s="20">
        <v>2</v>
      </c>
      <c r="G125" s="22">
        <v>3813.1</v>
      </c>
      <c r="H125" s="22">
        <v>0</v>
      </c>
      <c r="I125" s="22">
        <f t="shared" si="22"/>
        <v>3813.1</v>
      </c>
      <c r="J125" s="23">
        <v>3813.1</v>
      </c>
      <c r="K125" s="24">
        <f>F125</f>
        <v>2</v>
      </c>
      <c r="L125" s="24">
        <f t="shared" si="12"/>
        <v>0</v>
      </c>
      <c r="M125" s="23">
        <f t="shared" si="13"/>
        <v>441</v>
      </c>
      <c r="N125" s="24"/>
      <c r="O125" s="23"/>
      <c r="P125" s="23">
        <f t="shared" si="23"/>
        <v>0</v>
      </c>
      <c r="Q125" s="23"/>
      <c r="R125" s="23"/>
      <c r="S125" s="23"/>
      <c r="T125" s="23">
        <f t="shared" si="14"/>
        <v>499.54481740800003</v>
      </c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>
        <f t="shared" si="15"/>
        <v>495.6</v>
      </c>
      <c r="AJ125" s="24">
        <v>2</v>
      </c>
      <c r="AK125" s="23"/>
      <c r="AL125" s="24"/>
      <c r="AM125" s="24"/>
      <c r="AN125" s="23">
        <f t="shared" si="16"/>
        <v>1436.1448174080001</v>
      </c>
      <c r="AO125" s="24">
        <v>0</v>
      </c>
      <c r="AP125" s="24">
        <f>68132.61+22710.87</f>
        <v>90843.48</v>
      </c>
      <c r="AQ125" s="23">
        <f t="shared" si="24"/>
        <v>92279.624817407996</v>
      </c>
      <c r="AR125" s="23"/>
      <c r="AS125" s="23"/>
      <c r="AT125" s="23"/>
      <c r="AU125" s="23"/>
    </row>
    <row r="126" spans="1:47" outlineLevel="1" x14ac:dyDescent="0.25">
      <c r="A126" s="20">
        <v>119</v>
      </c>
      <c r="B126" s="21" t="s">
        <v>166</v>
      </c>
      <c r="C126" s="90" t="s">
        <v>173</v>
      </c>
      <c r="D126" s="20">
        <v>5</v>
      </c>
      <c r="E126" s="20">
        <v>95</v>
      </c>
      <c r="F126" s="20">
        <v>6</v>
      </c>
      <c r="G126" s="22">
        <v>4373</v>
      </c>
      <c r="H126" s="22">
        <v>210.8</v>
      </c>
      <c r="I126" s="22">
        <f t="shared" si="22"/>
        <v>4583.8</v>
      </c>
      <c r="J126" s="23">
        <v>0</v>
      </c>
      <c r="K126" s="24"/>
      <c r="L126" s="24">
        <f t="shared" si="12"/>
        <v>0</v>
      </c>
      <c r="M126" s="23">
        <f t="shared" si="13"/>
        <v>441</v>
      </c>
      <c r="N126" s="24"/>
      <c r="O126" s="23"/>
      <c r="P126" s="23">
        <f t="shared" si="23"/>
        <v>0</v>
      </c>
      <c r="Q126" s="23"/>
      <c r="R126" s="23"/>
      <c r="S126" s="23"/>
      <c r="T126" s="23">
        <f t="shared" si="14"/>
        <v>659.12163408000004</v>
      </c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>
        <f t="shared" si="15"/>
        <v>0</v>
      </c>
      <c r="AJ126" s="24"/>
      <c r="AK126" s="23"/>
      <c r="AL126" s="24"/>
      <c r="AM126" s="24"/>
      <c r="AN126" s="23">
        <f t="shared" si="16"/>
        <v>1100.1216340800001</v>
      </c>
      <c r="AO126" s="24">
        <v>0</v>
      </c>
      <c r="AP126" s="24"/>
      <c r="AQ126" s="23">
        <f t="shared" si="24"/>
        <v>1100.1216340800001</v>
      </c>
      <c r="AR126" s="23"/>
      <c r="AS126" s="23"/>
      <c r="AT126" s="23"/>
      <c r="AU126" s="23"/>
    </row>
    <row r="127" spans="1:47" outlineLevel="1" x14ac:dyDescent="0.25">
      <c r="A127" s="20">
        <v>120</v>
      </c>
      <c r="B127" s="21" t="s">
        <v>166</v>
      </c>
      <c r="C127" s="90" t="s">
        <v>174</v>
      </c>
      <c r="D127" s="20">
        <v>5</v>
      </c>
      <c r="E127" s="20">
        <v>129</v>
      </c>
      <c r="F127" s="20">
        <v>8</v>
      </c>
      <c r="G127" s="22">
        <v>6163.42</v>
      </c>
      <c r="H127" s="22">
        <v>0</v>
      </c>
      <c r="I127" s="22">
        <f t="shared" si="22"/>
        <v>6163.42</v>
      </c>
      <c r="J127" s="23">
        <v>0</v>
      </c>
      <c r="K127" s="24"/>
      <c r="L127" s="24">
        <f t="shared" si="12"/>
        <v>0</v>
      </c>
      <c r="M127" s="23">
        <f t="shared" si="13"/>
        <v>441</v>
      </c>
      <c r="N127" s="24"/>
      <c r="O127" s="23"/>
      <c r="P127" s="23">
        <f t="shared" si="23"/>
        <v>0</v>
      </c>
      <c r="Q127" s="23"/>
      <c r="R127" s="23"/>
      <c r="S127" s="23"/>
      <c r="T127" s="23">
        <f t="shared" si="14"/>
        <v>895.01779785599979</v>
      </c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>
        <f t="shared" si="15"/>
        <v>0</v>
      </c>
      <c r="AJ127" s="24"/>
      <c r="AK127" s="23"/>
      <c r="AL127" s="24"/>
      <c r="AM127" s="24"/>
      <c r="AN127" s="23">
        <f t="shared" si="16"/>
        <v>1336.0177978559998</v>
      </c>
      <c r="AO127" s="24">
        <v>0</v>
      </c>
      <c r="AP127" s="24">
        <v>0</v>
      </c>
      <c r="AQ127" s="23">
        <f t="shared" si="24"/>
        <v>1336.0177978559998</v>
      </c>
      <c r="AR127" s="23"/>
      <c r="AS127" s="23"/>
      <c r="AT127" s="23"/>
      <c r="AU127" s="23"/>
    </row>
    <row r="128" spans="1:47" outlineLevel="1" x14ac:dyDescent="0.25">
      <c r="A128" s="20">
        <v>121</v>
      </c>
      <c r="B128" s="21" t="s">
        <v>166</v>
      </c>
      <c r="C128" s="90" t="s">
        <v>175</v>
      </c>
      <c r="D128" s="20">
        <v>5</v>
      </c>
      <c r="E128" s="20">
        <v>90</v>
      </c>
      <c r="F128" s="20">
        <v>6</v>
      </c>
      <c r="G128" s="22">
        <v>4409.8</v>
      </c>
      <c r="H128" s="22">
        <v>0</v>
      </c>
      <c r="I128" s="22">
        <f t="shared" si="22"/>
        <v>4409.8</v>
      </c>
      <c r="J128" s="23">
        <v>0</v>
      </c>
      <c r="K128" s="24"/>
      <c r="L128" s="24">
        <f t="shared" si="12"/>
        <v>0</v>
      </c>
      <c r="M128" s="23">
        <f t="shared" si="13"/>
        <v>441</v>
      </c>
      <c r="N128" s="24"/>
      <c r="O128" s="23"/>
      <c r="P128" s="23">
        <f t="shared" si="23"/>
        <v>0</v>
      </c>
      <c r="Q128" s="23"/>
      <c r="R128" s="23"/>
      <c r="S128" s="23"/>
      <c r="T128" s="23">
        <f t="shared" si="14"/>
        <v>624.43102176000002</v>
      </c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>
        <f t="shared" si="15"/>
        <v>0</v>
      </c>
      <c r="AJ128" s="24"/>
      <c r="AK128" s="23"/>
      <c r="AL128" s="24"/>
      <c r="AM128" s="24"/>
      <c r="AN128" s="23">
        <f t="shared" si="16"/>
        <v>1065.43102176</v>
      </c>
      <c r="AO128" s="24">
        <v>0</v>
      </c>
      <c r="AP128" s="24">
        <v>0</v>
      </c>
      <c r="AQ128" s="23">
        <f t="shared" si="24"/>
        <v>1065.43102176</v>
      </c>
      <c r="AR128" s="23"/>
      <c r="AS128" s="23"/>
      <c r="AT128" s="23"/>
      <c r="AU128" s="23"/>
    </row>
    <row r="129" spans="1:47" outlineLevel="1" x14ac:dyDescent="0.25">
      <c r="A129" s="20">
        <v>122</v>
      </c>
      <c r="B129" s="21" t="s">
        <v>166</v>
      </c>
      <c r="C129" s="90" t="s">
        <v>176</v>
      </c>
      <c r="D129" s="20">
        <v>5</v>
      </c>
      <c r="E129" s="20">
        <v>88</v>
      </c>
      <c r="F129" s="20">
        <v>6</v>
      </c>
      <c r="G129" s="22">
        <v>4183.1000000000004</v>
      </c>
      <c r="H129" s="22">
        <v>213.2</v>
      </c>
      <c r="I129" s="22">
        <f t="shared" si="22"/>
        <v>4396.3</v>
      </c>
      <c r="J129" s="23">
        <v>0</v>
      </c>
      <c r="K129" s="24"/>
      <c r="L129" s="24">
        <f t="shared" si="12"/>
        <v>0</v>
      </c>
      <c r="M129" s="23">
        <f t="shared" si="13"/>
        <v>441</v>
      </c>
      <c r="N129" s="24"/>
      <c r="O129" s="23"/>
      <c r="P129" s="23">
        <f t="shared" si="23"/>
        <v>0</v>
      </c>
      <c r="Q129" s="23"/>
      <c r="R129" s="23"/>
      <c r="S129" s="23"/>
      <c r="T129" s="23">
        <f t="shared" si="14"/>
        <v>610.5547768319999</v>
      </c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>
        <f t="shared" si="15"/>
        <v>0</v>
      </c>
      <c r="AJ129" s="24"/>
      <c r="AK129" s="23"/>
      <c r="AL129" s="24"/>
      <c r="AM129" s="24"/>
      <c r="AN129" s="23">
        <f t="shared" si="16"/>
        <v>1051.5547768319998</v>
      </c>
      <c r="AO129" s="24">
        <v>0</v>
      </c>
      <c r="AP129" s="24">
        <v>0</v>
      </c>
      <c r="AQ129" s="23">
        <f t="shared" si="24"/>
        <v>1051.5547768319998</v>
      </c>
      <c r="AR129" s="23"/>
      <c r="AS129" s="23"/>
      <c r="AT129" s="23"/>
      <c r="AU129" s="23"/>
    </row>
    <row r="130" spans="1:47" outlineLevel="1" x14ac:dyDescent="0.25">
      <c r="A130" s="20">
        <v>123</v>
      </c>
      <c r="B130" s="21" t="s">
        <v>166</v>
      </c>
      <c r="C130" s="90" t="s">
        <v>177</v>
      </c>
      <c r="D130" s="20">
        <v>5</v>
      </c>
      <c r="E130" s="20">
        <v>90</v>
      </c>
      <c r="F130" s="20">
        <v>6</v>
      </c>
      <c r="G130" s="22">
        <v>4409.8999999999996</v>
      </c>
      <c r="H130" s="22">
        <v>0</v>
      </c>
      <c r="I130" s="22">
        <f t="shared" si="22"/>
        <v>4409.8999999999996</v>
      </c>
      <c r="J130" s="23">
        <v>0</v>
      </c>
      <c r="K130" s="24"/>
      <c r="L130" s="24">
        <f t="shared" si="12"/>
        <v>0</v>
      </c>
      <c r="M130" s="23">
        <f t="shared" si="13"/>
        <v>441</v>
      </c>
      <c r="N130" s="24"/>
      <c r="O130" s="23"/>
      <c r="P130" s="23">
        <f t="shared" si="23"/>
        <v>0</v>
      </c>
      <c r="Q130" s="23"/>
      <c r="R130" s="23"/>
      <c r="S130" s="23"/>
      <c r="T130" s="23">
        <f t="shared" si="14"/>
        <v>624.43102176000002</v>
      </c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>
        <f t="shared" si="15"/>
        <v>0</v>
      </c>
      <c r="AJ130" s="24"/>
      <c r="AK130" s="23"/>
      <c r="AL130" s="24"/>
      <c r="AM130" s="24"/>
      <c r="AN130" s="23">
        <f t="shared" si="16"/>
        <v>1065.43102176</v>
      </c>
      <c r="AO130" s="24">
        <v>0</v>
      </c>
      <c r="AP130" s="24">
        <v>0</v>
      </c>
      <c r="AQ130" s="23">
        <f t="shared" si="24"/>
        <v>1065.43102176</v>
      </c>
      <c r="AR130" s="23"/>
      <c r="AS130" s="23"/>
      <c r="AT130" s="23"/>
      <c r="AU130" s="23"/>
    </row>
    <row r="131" spans="1:47" outlineLevel="1" x14ac:dyDescent="0.25">
      <c r="A131" s="20">
        <v>124</v>
      </c>
      <c r="B131" s="21" t="s">
        <v>166</v>
      </c>
      <c r="C131" s="90" t="s">
        <v>178</v>
      </c>
      <c r="D131" s="20">
        <v>5</v>
      </c>
      <c r="E131" s="20">
        <v>90</v>
      </c>
      <c r="F131" s="20">
        <v>6</v>
      </c>
      <c r="G131" s="22">
        <v>4391.3</v>
      </c>
      <c r="H131" s="22"/>
      <c r="I131" s="22">
        <f t="shared" si="22"/>
        <v>4391.3</v>
      </c>
      <c r="J131" s="23">
        <v>0</v>
      </c>
      <c r="K131" s="24"/>
      <c r="L131" s="24">
        <f t="shared" si="12"/>
        <v>0</v>
      </c>
      <c r="M131" s="23">
        <f t="shared" si="13"/>
        <v>441</v>
      </c>
      <c r="N131" s="24"/>
      <c r="O131" s="23"/>
      <c r="P131" s="23">
        <f t="shared" si="23"/>
        <v>0</v>
      </c>
      <c r="Q131" s="23"/>
      <c r="R131" s="23"/>
      <c r="S131" s="23"/>
      <c r="T131" s="23">
        <f t="shared" si="14"/>
        <v>624.43102176000002</v>
      </c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>
        <f t="shared" si="15"/>
        <v>0</v>
      </c>
      <c r="AJ131" s="24"/>
      <c r="AK131" s="23"/>
      <c r="AL131" s="24"/>
      <c r="AM131" s="24"/>
      <c r="AN131" s="23">
        <f t="shared" si="16"/>
        <v>1065.43102176</v>
      </c>
      <c r="AO131" s="24">
        <v>0</v>
      </c>
      <c r="AP131" s="24">
        <v>0</v>
      </c>
      <c r="AQ131" s="23">
        <f t="shared" si="24"/>
        <v>1065.43102176</v>
      </c>
      <c r="AR131" s="23"/>
      <c r="AS131" s="23"/>
      <c r="AT131" s="23"/>
      <c r="AU131" s="23"/>
    </row>
    <row r="132" spans="1:47" outlineLevel="1" x14ac:dyDescent="0.25">
      <c r="A132" s="20">
        <v>125</v>
      </c>
      <c r="B132" s="21" t="s">
        <v>166</v>
      </c>
      <c r="C132" s="90" t="s">
        <v>179</v>
      </c>
      <c r="D132" s="20">
        <v>5</v>
      </c>
      <c r="E132" s="20">
        <v>90</v>
      </c>
      <c r="F132" s="20">
        <v>6</v>
      </c>
      <c r="G132" s="22">
        <v>4362.84</v>
      </c>
      <c r="H132" s="22">
        <v>0</v>
      </c>
      <c r="I132" s="22">
        <f t="shared" si="22"/>
        <v>4362.84</v>
      </c>
      <c r="J132" s="23">
        <v>0</v>
      </c>
      <c r="K132" s="24"/>
      <c r="L132" s="24">
        <f t="shared" si="12"/>
        <v>0</v>
      </c>
      <c r="M132" s="23">
        <f t="shared" si="13"/>
        <v>441</v>
      </c>
      <c r="N132" s="24"/>
      <c r="O132" s="23"/>
      <c r="P132" s="23">
        <f t="shared" si="23"/>
        <v>0</v>
      </c>
      <c r="Q132" s="23"/>
      <c r="R132" s="23"/>
      <c r="S132" s="23"/>
      <c r="T132" s="23">
        <f t="shared" si="14"/>
        <v>624.43102176000002</v>
      </c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>
        <f t="shared" si="15"/>
        <v>0</v>
      </c>
      <c r="AJ132" s="24"/>
      <c r="AK132" s="23"/>
      <c r="AL132" s="24"/>
      <c r="AM132" s="24"/>
      <c r="AN132" s="23">
        <f t="shared" si="16"/>
        <v>1065.43102176</v>
      </c>
      <c r="AO132" s="24">
        <v>0</v>
      </c>
      <c r="AP132" s="24">
        <v>0</v>
      </c>
      <c r="AQ132" s="23">
        <f t="shared" si="24"/>
        <v>1065.43102176</v>
      </c>
      <c r="AR132" s="23"/>
      <c r="AS132" s="23"/>
      <c r="AT132" s="23"/>
      <c r="AU132" s="23"/>
    </row>
    <row r="133" spans="1:47" outlineLevel="1" x14ac:dyDescent="0.25">
      <c r="A133" s="20">
        <v>126</v>
      </c>
      <c r="B133" s="21" t="s">
        <v>166</v>
      </c>
      <c r="C133" s="90" t="s">
        <v>180</v>
      </c>
      <c r="D133" s="20">
        <v>5</v>
      </c>
      <c r="E133" s="20">
        <v>90</v>
      </c>
      <c r="F133" s="20">
        <v>6</v>
      </c>
      <c r="G133" s="22">
        <v>4412.1000000000004</v>
      </c>
      <c r="H133" s="22"/>
      <c r="I133" s="22">
        <f t="shared" si="22"/>
        <v>4412.1000000000004</v>
      </c>
      <c r="J133" s="23">
        <v>0</v>
      </c>
      <c r="K133" s="24"/>
      <c r="L133" s="24">
        <f t="shared" ref="L133:L196" si="25">75*0*0.7</f>
        <v>0</v>
      </c>
      <c r="M133" s="23">
        <f t="shared" ref="M133:M196" si="26">90*7*0.7</f>
        <v>441</v>
      </c>
      <c r="N133" s="24"/>
      <c r="O133" s="23"/>
      <c r="P133" s="23">
        <f t="shared" si="23"/>
        <v>0</v>
      </c>
      <c r="Q133" s="23"/>
      <c r="R133" s="23"/>
      <c r="S133" s="23"/>
      <c r="T133" s="23">
        <f t="shared" ref="T133:T196" si="27">(E133*1.26*1.18*8*0.7)*0.8333</f>
        <v>624.43102176000002</v>
      </c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>
        <f t="shared" ref="AI133:AI196" si="28">ROUND(AJ133*50*1.18*6*0.7,2)</f>
        <v>0</v>
      </c>
      <c r="AJ133" s="24"/>
      <c r="AK133" s="23"/>
      <c r="AL133" s="24"/>
      <c r="AM133" s="24"/>
      <c r="AN133" s="23">
        <f t="shared" ref="AN133:AN196" si="29">SUM(P133:AI133)+L133+M133+AK133+AL133</f>
        <v>1065.43102176</v>
      </c>
      <c r="AO133" s="24">
        <v>0</v>
      </c>
      <c r="AP133" s="24">
        <v>0</v>
      </c>
      <c r="AQ133" s="23">
        <f t="shared" si="24"/>
        <v>1065.43102176</v>
      </c>
      <c r="AR133" s="23"/>
      <c r="AS133" s="23"/>
      <c r="AT133" s="23"/>
      <c r="AU133" s="23"/>
    </row>
    <row r="134" spans="1:47" outlineLevel="1" x14ac:dyDescent="0.25">
      <c r="A134" s="20">
        <v>127</v>
      </c>
      <c r="B134" s="21" t="s">
        <v>166</v>
      </c>
      <c r="C134" s="90" t="s">
        <v>181</v>
      </c>
      <c r="D134" s="20">
        <v>9</v>
      </c>
      <c r="E134" s="20">
        <v>54</v>
      </c>
      <c r="F134" s="20">
        <v>1</v>
      </c>
      <c r="G134" s="22">
        <v>2288.1</v>
      </c>
      <c r="H134" s="22">
        <v>0</v>
      </c>
      <c r="I134" s="22">
        <f t="shared" si="22"/>
        <v>2288.1</v>
      </c>
      <c r="J134" s="23">
        <v>2288.1</v>
      </c>
      <c r="K134" s="24">
        <f>F134</f>
        <v>1</v>
      </c>
      <c r="L134" s="24">
        <f t="shared" si="25"/>
        <v>0</v>
      </c>
      <c r="M134" s="23">
        <f t="shared" si="26"/>
        <v>441</v>
      </c>
      <c r="N134" s="24">
        <v>2</v>
      </c>
      <c r="O134" s="23"/>
      <c r="P134" s="23">
        <f t="shared" si="23"/>
        <v>1120</v>
      </c>
      <c r="Q134" s="23"/>
      <c r="R134" s="23"/>
      <c r="S134" s="23"/>
      <c r="T134" s="23">
        <f t="shared" si="27"/>
        <v>374.65861305599998</v>
      </c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>
        <f t="shared" si="28"/>
        <v>247.8</v>
      </c>
      <c r="AJ134" s="24">
        <v>1</v>
      </c>
      <c r="AK134" s="23"/>
      <c r="AL134" s="24"/>
      <c r="AM134" s="24"/>
      <c r="AN134" s="23">
        <f t="shared" si="29"/>
        <v>2183.4586130560001</v>
      </c>
      <c r="AO134" s="24">
        <v>0</v>
      </c>
      <c r="AP134" s="24">
        <v>0</v>
      </c>
      <c r="AQ134" s="23">
        <f t="shared" si="24"/>
        <v>2183.4586130560001</v>
      </c>
      <c r="AR134" s="23"/>
      <c r="AS134" s="23"/>
      <c r="AT134" s="23"/>
      <c r="AU134" s="23"/>
    </row>
    <row r="135" spans="1:47" outlineLevel="1" x14ac:dyDescent="0.25">
      <c r="A135" s="20">
        <v>128</v>
      </c>
      <c r="B135" s="21" t="s">
        <v>166</v>
      </c>
      <c r="C135" s="90" t="s">
        <v>182</v>
      </c>
      <c r="D135" s="20">
        <v>9</v>
      </c>
      <c r="E135" s="20">
        <v>54</v>
      </c>
      <c r="F135" s="20">
        <v>1</v>
      </c>
      <c r="G135" s="22">
        <v>2276.4</v>
      </c>
      <c r="H135" s="22">
        <v>0</v>
      </c>
      <c r="I135" s="22">
        <f t="shared" si="22"/>
        <v>2276.4</v>
      </c>
      <c r="J135" s="23">
        <v>2276.4</v>
      </c>
      <c r="K135" s="24">
        <f>F135</f>
        <v>1</v>
      </c>
      <c r="L135" s="24">
        <f t="shared" si="25"/>
        <v>0</v>
      </c>
      <c r="M135" s="23">
        <f t="shared" si="26"/>
        <v>441</v>
      </c>
      <c r="N135" s="24">
        <v>2</v>
      </c>
      <c r="O135" s="23"/>
      <c r="P135" s="23">
        <f t="shared" si="23"/>
        <v>1120</v>
      </c>
      <c r="Q135" s="23"/>
      <c r="R135" s="23"/>
      <c r="S135" s="23"/>
      <c r="T135" s="23">
        <f t="shared" si="27"/>
        <v>374.65861305599998</v>
      </c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>
        <f t="shared" si="28"/>
        <v>247.8</v>
      </c>
      <c r="AJ135" s="24">
        <v>1</v>
      </c>
      <c r="AK135" s="23"/>
      <c r="AL135" s="24"/>
      <c r="AM135" s="24"/>
      <c r="AN135" s="23">
        <f t="shared" si="29"/>
        <v>2183.4586130560001</v>
      </c>
      <c r="AO135" s="24">
        <v>0</v>
      </c>
      <c r="AP135" s="24">
        <v>0</v>
      </c>
      <c r="AQ135" s="23">
        <f t="shared" si="24"/>
        <v>2183.4586130560001</v>
      </c>
      <c r="AR135" s="23"/>
      <c r="AS135" s="23"/>
      <c r="AT135" s="23"/>
      <c r="AU135" s="23"/>
    </row>
    <row r="136" spans="1:47" outlineLevel="1" x14ac:dyDescent="0.25">
      <c r="A136" s="20">
        <v>129</v>
      </c>
      <c r="B136" s="21" t="s">
        <v>166</v>
      </c>
      <c r="C136" s="90" t="s">
        <v>183</v>
      </c>
      <c r="D136" s="20">
        <v>9</v>
      </c>
      <c r="E136" s="20">
        <v>54</v>
      </c>
      <c r="F136" s="20">
        <v>1</v>
      </c>
      <c r="G136" s="22">
        <v>2323.8000000000002</v>
      </c>
      <c r="H136" s="22">
        <v>0</v>
      </c>
      <c r="I136" s="22">
        <f t="shared" si="22"/>
        <v>2323.8000000000002</v>
      </c>
      <c r="J136" s="23">
        <v>2323.8000000000002</v>
      </c>
      <c r="K136" s="24">
        <f>F136</f>
        <v>1</v>
      </c>
      <c r="L136" s="24">
        <f t="shared" si="25"/>
        <v>0</v>
      </c>
      <c r="M136" s="23">
        <f t="shared" si="26"/>
        <v>441</v>
      </c>
      <c r="N136" s="24">
        <v>2</v>
      </c>
      <c r="O136" s="23"/>
      <c r="P136" s="23">
        <f t="shared" si="23"/>
        <v>1120</v>
      </c>
      <c r="Q136" s="23"/>
      <c r="R136" s="23"/>
      <c r="S136" s="23"/>
      <c r="T136" s="23">
        <f t="shared" si="27"/>
        <v>374.65861305599998</v>
      </c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>
        <f t="shared" si="28"/>
        <v>247.8</v>
      </c>
      <c r="AJ136" s="24">
        <v>1</v>
      </c>
      <c r="AK136" s="23"/>
      <c r="AL136" s="24"/>
      <c r="AM136" s="24"/>
      <c r="AN136" s="23">
        <f t="shared" si="29"/>
        <v>2183.4586130560001</v>
      </c>
      <c r="AO136" s="24">
        <v>0</v>
      </c>
      <c r="AP136" s="24">
        <v>0</v>
      </c>
      <c r="AQ136" s="23">
        <f t="shared" si="24"/>
        <v>2183.4586130560001</v>
      </c>
      <c r="AR136" s="23"/>
      <c r="AS136" s="23"/>
      <c r="AT136" s="23"/>
      <c r="AU136" s="23"/>
    </row>
    <row r="137" spans="1:47" outlineLevel="1" x14ac:dyDescent="0.25">
      <c r="A137" s="20">
        <v>130</v>
      </c>
      <c r="B137" s="21" t="s">
        <v>166</v>
      </c>
      <c r="C137" s="90" t="s">
        <v>184</v>
      </c>
      <c r="D137" s="20">
        <v>5</v>
      </c>
      <c r="E137" s="20">
        <v>56</v>
      </c>
      <c r="F137" s="20">
        <v>4</v>
      </c>
      <c r="G137" s="22">
        <v>2701.6</v>
      </c>
      <c r="H137" s="22">
        <v>0</v>
      </c>
      <c r="I137" s="22">
        <f t="shared" si="22"/>
        <v>2701.6</v>
      </c>
      <c r="J137" s="23">
        <v>0</v>
      </c>
      <c r="K137" s="24"/>
      <c r="L137" s="24">
        <f t="shared" si="25"/>
        <v>0</v>
      </c>
      <c r="M137" s="23">
        <f t="shared" si="26"/>
        <v>441</v>
      </c>
      <c r="N137" s="24"/>
      <c r="O137" s="23"/>
      <c r="P137" s="23">
        <f t="shared" si="23"/>
        <v>0</v>
      </c>
      <c r="Q137" s="23"/>
      <c r="R137" s="23"/>
      <c r="S137" s="23"/>
      <c r="T137" s="23">
        <f t="shared" si="27"/>
        <v>388.53485798399998</v>
      </c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>
        <f t="shared" si="28"/>
        <v>0</v>
      </c>
      <c r="AJ137" s="24"/>
      <c r="AK137" s="23"/>
      <c r="AL137" s="24"/>
      <c r="AM137" s="24"/>
      <c r="AN137" s="23">
        <f t="shared" si="29"/>
        <v>829.53485798399993</v>
      </c>
      <c r="AO137" s="24">
        <v>0</v>
      </c>
      <c r="AP137" s="24">
        <v>0</v>
      </c>
      <c r="AQ137" s="23">
        <f t="shared" si="24"/>
        <v>829.53485798399993</v>
      </c>
      <c r="AR137" s="23"/>
      <c r="AS137" s="23"/>
      <c r="AT137" s="23"/>
      <c r="AU137" s="23"/>
    </row>
    <row r="138" spans="1:47" outlineLevel="1" x14ac:dyDescent="0.25">
      <c r="A138" s="20">
        <v>131</v>
      </c>
      <c r="B138" s="21" t="s">
        <v>166</v>
      </c>
      <c r="C138" s="90" t="s">
        <v>185</v>
      </c>
      <c r="D138" s="20">
        <v>5</v>
      </c>
      <c r="E138" s="20">
        <v>119</v>
      </c>
      <c r="F138" s="20">
        <v>8</v>
      </c>
      <c r="G138" s="22">
        <v>5726.8</v>
      </c>
      <c r="H138" s="22">
        <v>0</v>
      </c>
      <c r="I138" s="22">
        <f t="shared" si="22"/>
        <v>5726.8</v>
      </c>
      <c r="J138" s="23">
        <v>0</v>
      </c>
      <c r="K138" s="24"/>
      <c r="L138" s="24">
        <f t="shared" si="25"/>
        <v>0</v>
      </c>
      <c r="M138" s="23">
        <f t="shared" si="26"/>
        <v>441</v>
      </c>
      <c r="N138" s="24"/>
      <c r="O138" s="23"/>
      <c r="P138" s="23">
        <f t="shared" si="23"/>
        <v>0</v>
      </c>
      <c r="Q138" s="23"/>
      <c r="R138" s="23"/>
      <c r="S138" s="23"/>
      <c r="T138" s="23">
        <f t="shared" si="27"/>
        <v>825.63657321599987</v>
      </c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>
        <f t="shared" si="28"/>
        <v>0</v>
      </c>
      <c r="AJ138" s="24"/>
      <c r="AK138" s="23"/>
      <c r="AL138" s="24"/>
      <c r="AM138" s="24"/>
      <c r="AN138" s="23">
        <f t="shared" si="29"/>
        <v>1266.6365732159998</v>
      </c>
      <c r="AO138" s="24">
        <v>0</v>
      </c>
      <c r="AP138" s="24">
        <v>0</v>
      </c>
      <c r="AQ138" s="23">
        <f t="shared" si="24"/>
        <v>1266.6365732159998</v>
      </c>
      <c r="AR138" s="23"/>
      <c r="AS138" s="23"/>
      <c r="AT138" s="23"/>
      <c r="AU138" s="23"/>
    </row>
    <row r="139" spans="1:47" outlineLevel="1" x14ac:dyDescent="0.25">
      <c r="A139" s="20">
        <v>132</v>
      </c>
      <c r="B139" s="21" t="s">
        <v>166</v>
      </c>
      <c r="C139" s="90" t="s">
        <v>186</v>
      </c>
      <c r="D139" s="20">
        <v>5</v>
      </c>
      <c r="E139" s="20">
        <v>90</v>
      </c>
      <c r="F139" s="20">
        <v>6</v>
      </c>
      <c r="G139" s="22">
        <v>4406.3100000000004</v>
      </c>
      <c r="H139" s="22">
        <v>0</v>
      </c>
      <c r="I139" s="22">
        <f t="shared" si="22"/>
        <v>4406.3100000000004</v>
      </c>
      <c r="J139" s="23">
        <v>0</v>
      </c>
      <c r="K139" s="24"/>
      <c r="L139" s="24">
        <f t="shared" si="25"/>
        <v>0</v>
      </c>
      <c r="M139" s="23">
        <f t="shared" si="26"/>
        <v>441</v>
      </c>
      <c r="N139" s="24"/>
      <c r="O139" s="23"/>
      <c r="P139" s="23">
        <f t="shared" si="23"/>
        <v>0</v>
      </c>
      <c r="Q139" s="23"/>
      <c r="R139" s="23"/>
      <c r="S139" s="23"/>
      <c r="T139" s="23">
        <f t="shared" si="27"/>
        <v>624.43102176000002</v>
      </c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>
        <f t="shared" si="28"/>
        <v>0</v>
      </c>
      <c r="AJ139" s="24"/>
      <c r="AK139" s="23"/>
      <c r="AL139" s="24"/>
      <c r="AM139" s="24"/>
      <c r="AN139" s="23">
        <f t="shared" si="29"/>
        <v>1065.43102176</v>
      </c>
      <c r="AO139" s="24">
        <v>0</v>
      </c>
      <c r="AP139" s="24">
        <v>0</v>
      </c>
      <c r="AQ139" s="23">
        <f t="shared" si="24"/>
        <v>1065.43102176</v>
      </c>
      <c r="AR139" s="23"/>
      <c r="AS139" s="23"/>
      <c r="AT139" s="23"/>
      <c r="AU139" s="23"/>
    </row>
    <row r="140" spans="1:47" outlineLevel="1" x14ac:dyDescent="0.25">
      <c r="A140" s="20">
        <v>133</v>
      </c>
      <c r="B140" s="21" t="s">
        <v>166</v>
      </c>
      <c r="C140" s="90" t="s">
        <v>187</v>
      </c>
      <c r="D140" s="20">
        <v>5</v>
      </c>
      <c r="E140" s="20">
        <v>90</v>
      </c>
      <c r="F140" s="20">
        <v>6</v>
      </c>
      <c r="G140" s="22">
        <v>4377</v>
      </c>
      <c r="H140" s="22">
        <v>0</v>
      </c>
      <c r="I140" s="22">
        <f t="shared" si="22"/>
        <v>4377</v>
      </c>
      <c r="J140" s="23">
        <v>0</v>
      </c>
      <c r="K140" s="24"/>
      <c r="L140" s="24">
        <f t="shared" si="25"/>
        <v>0</v>
      </c>
      <c r="M140" s="23">
        <f t="shared" si="26"/>
        <v>441</v>
      </c>
      <c r="N140" s="24"/>
      <c r="O140" s="23"/>
      <c r="P140" s="23">
        <f t="shared" si="23"/>
        <v>0</v>
      </c>
      <c r="Q140" s="23"/>
      <c r="R140" s="23"/>
      <c r="S140" s="23"/>
      <c r="T140" s="23">
        <f t="shared" si="27"/>
        <v>624.43102176000002</v>
      </c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>
        <f t="shared" si="28"/>
        <v>0</v>
      </c>
      <c r="AJ140" s="24"/>
      <c r="AK140" s="23"/>
      <c r="AL140" s="24"/>
      <c r="AM140" s="24"/>
      <c r="AN140" s="23">
        <f t="shared" si="29"/>
        <v>1065.43102176</v>
      </c>
      <c r="AO140" s="24">
        <v>0</v>
      </c>
      <c r="AP140" s="24">
        <v>0</v>
      </c>
      <c r="AQ140" s="23">
        <f t="shared" si="24"/>
        <v>1065.43102176</v>
      </c>
      <c r="AR140" s="23"/>
      <c r="AS140" s="23"/>
      <c r="AT140" s="23"/>
      <c r="AU140" s="23"/>
    </row>
    <row r="141" spans="1:47" outlineLevel="1" x14ac:dyDescent="0.25">
      <c r="A141" s="20">
        <v>134</v>
      </c>
      <c r="B141" s="21" t="s">
        <v>166</v>
      </c>
      <c r="C141" s="90" t="s">
        <v>188</v>
      </c>
      <c r="D141" s="20">
        <v>5</v>
      </c>
      <c r="E141" s="20">
        <v>90</v>
      </c>
      <c r="F141" s="20">
        <v>6</v>
      </c>
      <c r="G141" s="22">
        <v>4412.8</v>
      </c>
      <c r="H141" s="22">
        <v>0</v>
      </c>
      <c r="I141" s="22">
        <f t="shared" si="22"/>
        <v>4412.8</v>
      </c>
      <c r="J141" s="23">
        <v>0</v>
      </c>
      <c r="K141" s="24"/>
      <c r="L141" s="24">
        <f t="shared" si="25"/>
        <v>0</v>
      </c>
      <c r="M141" s="23">
        <f t="shared" si="26"/>
        <v>441</v>
      </c>
      <c r="N141" s="24"/>
      <c r="O141" s="23"/>
      <c r="P141" s="23">
        <f t="shared" si="23"/>
        <v>0</v>
      </c>
      <c r="Q141" s="23"/>
      <c r="R141" s="23"/>
      <c r="S141" s="23"/>
      <c r="T141" s="23">
        <f t="shared" si="27"/>
        <v>624.43102176000002</v>
      </c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>
        <f t="shared" si="28"/>
        <v>0</v>
      </c>
      <c r="AJ141" s="24"/>
      <c r="AK141" s="23"/>
      <c r="AL141" s="24"/>
      <c r="AM141" s="24"/>
      <c r="AN141" s="23">
        <f t="shared" si="29"/>
        <v>1065.43102176</v>
      </c>
      <c r="AO141" s="24">
        <v>0</v>
      </c>
      <c r="AP141" s="24">
        <v>0</v>
      </c>
      <c r="AQ141" s="23">
        <f t="shared" si="24"/>
        <v>1065.43102176</v>
      </c>
      <c r="AR141" s="23"/>
      <c r="AS141" s="23"/>
      <c r="AT141" s="23"/>
      <c r="AU141" s="23"/>
    </row>
    <row r="142" spans="1:47" outlineLevel="1" x14ac:dyDescent="0.25">
      <c r="A142" s="20">
        <v>135</v>
      </c>
      <c r="B142" s="21" t="s">
        <v>166</v>
      </c>
      <c r="C142" s="90" t="s">
        <v>189</v>
      </c>
      <c r="D142" s="20">
        <v>5</v>
      </c>
      <c r="E142" s="20">
        <v>89</v>
      </c>
      <c r="F142" s="20">
        <v>6</v>
      </c>
      <c r="G142" s="22">
        <v>4407.2</v>
      </c>
      <c r="H142" s="22">
        <v>0</v>
      </c>
      <c r="I142" s="22">
        <f t="shared" si="22"/>
        <v>4407.2</v>
      </c>
      <c r="J142" s="23">
        <v>0</v>
      </c>
      <c r="K142" s="24"/>
      <c r="L142" s="24">
        <f t="shared" si="25"/>
        <v>0</v>
      </c>
      <c r="M142" s="23">
        <f t="shared" si="26"/>
        <v>441</v>
      </c>
      <c r="N142" s="24"/>
      <c r="O142" s="23"/>
      <c r="P142" s="23">
        <f t="shared" si="23"/>
        <v>0</v>
      </c>
      <c r="Q142" s="23"/>
      <c r="R142" s="23"/>
      <c r="S142" s="23"/>
      <c r="T142" s="23">
        <f t="shared" si="27"/>
        <v>617.49289929599991</v>
      </c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>
        <f t="shared" si="28"/>
        <v>0</v>
      </c>
      <c r="AJ142" s="24"/>
      <c r="AK142" s="23"/>
      <c r="AL142" s="24"/>
      <c r="AM142" s="24"/>
      <c r="AN142" s="23">
        <f t="shared" si="29"/>
        <v>1058.4928992959999</v>
      </c>
      <c r="AO142" s="24">
        <v>0</v>
      </c>
      <c r="AP142" s="24">
        <v>0</v>
      </c>
      <c r="AQ142" s="23">
        <f t="shared" si="24"/>
        <v>1058.4928992959999</v>
      </c>
      <c r="AR142" s="23"/>
      <c r="AS142" s="23"/>
      <c r="AT142" s="23"/>
      <c r="AU142" s="23"/>
    </row>
    <row r="143" spans="1:47" outlineLevel="1" x14ac:dyDescent="0.25">
      <c r="A143" s="20">
        <v>136</v>
      </c>
      <c r="B143" s="21" t="s">
        <v>166</v>
      </c>
      <c r="C143" s="90" t="s">
        <v>190</v>
      </c>
      <c r="D143" s="20">
        <v>5</v>
      </c>
      <c r="E143" s="20">
        <v>118</v>
      </c>
      <c r="F143" s="20">
        <v>8</v>
      </c>
      <c r="G143" s="22">
        <v>5674.6</v>
      </c>
      <c r="H143" s="22">
        <v>47</v>
      </c>
      <c r="I143" s="22">
        <f t="shared" si="22"/>
        <v>5721.6</v>
      </c>
      <c r="J143" s="23">
        <v>0</v>
      </c>
      <c r="K143" s="24"/>
      <c r="L143" s="24">
        <f t="shared" si="25"/>
        <v>0</v>
      </c>
      <c r="M143" s="23">
        <f t="shared" si="26"/>
        <v>441</v>
      </c>
      <c r="N143" s="24"/>
      <c r="O143" s="23"/>
      <c r="P143" s="23">
        <f t="shared" si="23"/>
        <v>0</v>
      </c>
      <c r="Q143" s="23"/>
      <c r="R143" s="23"/>
      <c r="S143" s="23"/>
      <c r="T143" s="23">
        <f t="shared" si="27"/>
        <v>818.69845075199999</v>
      </c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>
        <f t="shared" si="28"/>
        <v>0</v>
      </c>
      <c r="AJ143" s="24"/>
      <c r="AK143" s="23"/>
      <c r="AL143" s="24"/>
      <c r="AM143" s="24"/>
      <c r="AN143" s="23">
        <f t="shared" si="29"/>
        <v>1259.6984507520001</v>
      </c>
      <c r="AO143" s="24">
        <v>0</v>
      </c>
      <c r="AP143" s="24">
        <v>0</v>
      </c>
      <c r="AQ143" s="23">
        <f t="shared" si="24"/>
        <v>1259.6984507520001</v>
      </c>
      <c r="AR143" s="23"/>
      <c r="AS143" s="23"/>
      <c r="AT143" s="23"/>
      <c r="AU143" s="23"/>
    </row>
    <row r="144" spans="1:47" outlineLevel="1" x14ac:dyDescent="0.25">
      <c r="A144" s="20">
        <v>137</v>
      </c>
      <c r="B144" s="21" t="s">
        <v>166</v>
      </c>
      <c r="C144" s="90" t="s">
        <v>191</v>
      </c>
      <c r="D144" s="20">
        <v>5</v>
      </c>
      <c r="E144" s="20">
        <v>55</v>
      </c>
      <c r="F144" s="20">
        <v>4</v>
      </c>
      <c r="G144" s="22">
        <v>2618.91</v>
      </c>
      <c r="H144" s="22">
        <v>0</v>
      </c>
      <c r="I144" s="22">
        <f t="shared" si="22"/>
        <v>2618.91</v>
      </c>
      <c r="J144" s="23">
        <v>0</v>
      </c>
      <c r="K144" s="24"/>
      <c r="L144" s="24">
        <f t="shared" si="25"/>
        <v>0</v>
      </c>
      <c r="M144" s="23">
        <f t="shared" si="26"/>
        <v>441</v>
      </c>
      <c r="N144" s="24"/>
      <c r="O144" s="23"/>
      <c r="P144" s="23">
        <f t="shared" si="23"/>
        <v>0</v>
      </c>
      <c r="Q144" s="23"/>
      <c r="R144" s="23"/>
      <c r="S144" s="23"/>
      <c r="T144" s="23">
        <f t="shared" si="27"/>
        <v>381.59673551999992</v>
      </c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>
        <f t="shared" si="28"/>
        <v>0</v>
      </c>
      <c r="AJ144" s="24"/>
      <c r="AK144" s="23"/>
      <c r="AL144" s="24"/>
      <c r="AM144" s="24"/>
      <c r="AN144" s="23">
        <f t="shared" si="29"/>
        <v>822.59673551999992</v>
      </c>
      <c r="AO144" s="24">
        <v>0</v>
      </c>
      <c r="AP144" s="24">
        <v>0</v>
      </c>
      <c r="AQ144" s="23">
        <f t="shared" si="24"/>
        <v>822.59673551999992</v>
      </c>
      <c r="AR144" s="23"/>
      <c r="AS144" s="23"/>
      <c r="AT144" s="23"/>
      <c r="AU144" s="23"/>
    </row>
    <row r="145" spans="1:47" outlineLevel="1" x14ac:dyDescent="0.25">
      <c r="A145" s="20">
        <v>138</v>
      </c>
      <c r="B145" s="21" t="s">
        <v>166</v>
      </c>
      <c r="C145" s="90" t="s">
        <v>192</v>
      </c>
      <c r="D145" s="20">
        <v>5</v>
      </c>
      <c r="E145" s="20">
        <v>56</v>
      </c>
      <c r="F145" s="20">
        <v>4</v>
      </c>
      <c r="G145" s="22">
        <v>2711</v>
      </c>
      <c r="H145" s="22">
        <v>0</v>
      </c>
      <c r="I145" s="22">
        <f t="shared" si="22"/>
        <v>2711</v>
      </c>
      <c r="J145" s="23">
        <v>0</v>
      </c>
      <c r="K145" s="24"/>
      <c r="L145" s="24">
        <f t="shared" si="25"/>
        <v>0</v>
      </c>
      <c r="M145" s="23">
        <f t="shared" si="26"/>
        <v>441</v>
      </c>
      <c r="N145" s="24"/>
      <c r="O145" s="23"/>
      <c r="P145" s="23">
        <f t="shared" si="23"/>
        <v>0</v>
      </c>
      <c r="Q145" s="23"/>
      <c r="R145" s="23"/>
      <c r="S145" s="23"/>
      <c r="T145" s="23">
        <f t="shared" si="27"/>
        <v>388.53485798399998</v>
      </c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>
        <f t="shared" si="28"/>
        <v>0</v>
      </c>
      <c r="AJ145" s="24"/>
      <c r="AK145" s="23"/>
      <c r="AL145" s="24"/>
      <c r="AM145" s="24"/>
      <c r="AN145" s="23">
        <f t="shared" si="29"/>
        <v>829.53485798399993</v>
      </c>
      <c r="AO145" s="24">
        <v>0</v>
      </c>
      <c r="AP145" s="24">
        <v>0</v>
      </c>
      <c r="AQ145" s="23">
        <f t="shared" si="24"/>
        <v>829.53485798399993</v>
      </c>
      <c r="AR145" s="23"/>
      <c r="AS145" s="23"/>
      <c r="AT145" s="23"/>
      <c r="AU145" s="23"/>
    </row>
    <row r="146" spans="1:47" outlineLevel="1" x14ac:dyDescent="0.25">
      <c r="A146" s="20">
        <v>139</v>
      </c>
      <c r="B146" s="21" t="s">
        <v>166</v>
      </c>
      <c r="C146" s="90" t="s">
        <v>193</v>
      </c>
      <c r="D146" s="20">
        <v>5</v>
      </c>
      <c r="E146" s="20">
        <v>84</v>
      </c>
      <c r="F146" s="20">
        <v>6</v>
      </c>
      <c r="G146" s="22">
        <v>4056.2</v>
      </c>
      <c r="H146" s="22">
        <v>0</v>
      </c>
      <c r="I146" s="22">
        <f t="shared" si="22"/>
        <v>4056.2</v>
      </c>
      <c r="J146" s="23">
        <v>0</v>
      </c>
      <c r="K146" s="24"/>
      <c r="L146" s="24">
        <f t="shared" si="25"/>
        <v>0</v>
      </c>
      <c r="M146" s="23">
        <f t="shared" si="26"/>
        <v>441</v>
      </c>
      <c r="N146" s="24"/>
      <c r="O146" s="23"/>
      <c r="P146" s="23">
        <f t="shared" si="23"/>
        <v>0</v>
      </c>
      <c r="Q146" s="23"/>
      <c r="R146" s="23"/>
      <c r="S146" s="23"/>
      <c r="T146" s="23">
        <f t="shared" si="27"/>
        <v>582.802286976</v>
      </c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>
        <f t="shared" si="28"/>
        <v>0</v>
      </c>
      <c r="AJ146" s="24"/>
      <c r="AK146" s="23"/>
      <c r="AL146" s="24"/>
      <c r="AM146" s="24"/>
      <c r="AN146" s="23">
        <f t="shared" si="29"/>
        <v>1023.802286976</v>
      </c>
      <c r="AO146" s="24">
        <v>0</v>
      </c>
      <c r="AP146" s="24">
        <v>0</v>
      </c>
      <c r="AQ146" s="23">
        <f t="shared" si="24"/>
        <v>1023.802286976</v>
      </c>
      <c r="AR146" s="23"/>
      <c r="AS146" s="23"/>
      <c r="AT146" s="23"/>
      <c r="AU146" s="23"/>
    </row>
    <row r="147" spans="1:47" outlineLevel="1" x14ac:dyDescent="0.25">
      <c r="A147" s="20">
        <v>140</v>
      </c>
      <c r="B147" s="21" t="s">
        <v>166</v>
      </c>
      <c r="C147" s="90" t="s">
        <v>194</v>
      </c>
      <c r="D147" s="20">
        <v>5</v>
      </c>
      <c r="E147" s="20">
        <v>55</v>
      </c>
      <c r="F147" s="20">
        <v>4</v>
      </c>
      <c r="G147" s="22">
        <v>2753.4</v>
      </c>
      <c r="H147" s="22">
        <v>0</v>
      </c>
      <c r="I147" s="22">
        <f t="shared" si="22"/>
        <v>2753.4</v>
      </c>
      <c r="J147" s="23">
        <v>0</v>
      </c>
      <c r="K147" s="24"/>
      <c r="L147" s="24">
        <f t="shared" si="25"/>
        <v>0</v>
      </c>
      <c r="M147" s="23">
        <f t="shared" si="26"/>
        <v>441</v>
      </c>
      <c r="N147" s="24"/>
      <c r="O147" s="23"/>
      <c r="P147" s="23">
        <f t="shared" si="23"/>
        <v>0</v>
      </c>
      <c r="Q147" s="23"/>
      <c r="R147" s="23"/>
      <c r="S147" s="23"/>
      <c r="T147" s="23">
        <f t="shared" si="27"/>
        <v>381.59673551999992</v>
      </c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>
        <f t="shared" si="28"/>
        <v>0</v>
      </c>
      <c r="AJ147" s="24"/>
      <c r="AK147" s="23"/>
      <c r="AL147" s="24"/>
      <c r="AM147" s="24"/>
      <c r="AN147" s="23">
        <f t="shared" si="29"/>
        <v>822.59673551999992</v>
      </c>
      <c r="AO147" s="24">
        <v>0</v>
      </c>
      <c r="AP147" s="24">
        <v>0</v>
      </c>
      <c r="AQ147" s="23">
        <f t="shared" si="24"/>
        <v>822.59673551999992</v>
      </c>
      <c r="AR147" s="23"/>
      <c r="AS147" s="23"/>
      <c r="AT147" s="23"/>
      <c r="AU147" s="23"/>
    </row>
    <row r="148" spans="1:47" outlineLevel="1" x14ac:dyDescent="0.25">
      <c r="A148" s="20">
        <v>141</v>
      </c>
      <c r="B148" s="21" t="s">
        <v>166</v>
      </c>
      <c r="C148" s="90" t="s">
        <v>195</v>
      </c>
      <c r="D148" s="20">
        <v>9</v>
      </c>
      <c r="E148" s="20">
        <v>103</v>
      </c>
      <c r="F148" s="20">
        <v>2</v>
      </c>
      <c r="G148" s="22">
        <v>4776.3999999999996</v>
      </c>
      <c r="H148" s="22">
        <v>217.5</v>
      </c>
      <c r="I148" s="22">
        <f t="shared" si="22"/>
        <v>4993.8999999999996</v>
      </c>
      <c r="J148" s="23">
        <v>4776.3999999999996</v>
      </c>
      <c r="K148" s="24">
        <f>F148</f>
        <v>2</v>
      </c>
      <c r="L148" s="24">
        <f t="shared" si="25"/>
        <v>0</v>
      </c>
      <c r="M148" s="23">
        <f t="shared" si="26"/>
        <v>441</v>
      </c>
      <c r="N148" s="24">
        <v>4</v>
      </c>
      <c r="O148" s="23"/>
      <c r="P148" s="23">
        <f t="shared" si="23"/>
        <v>2240</v>
      </c>
      <c r="Q148" s="23"/>
      <c r="R148" s="23"/>
      <c r="S148" s="23"/>
      <c r="T148" s="23">
        <f t="shared" si="27"/>
        <v>714.62661379200006</v>
      </c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>
        <f t="shared" si="28"/>
        <v>495.6</v>
      </c>
      <c r="AJ148" s="24">
        <v>2</v>
      </c>
      <c r="AK148" s="23"/>
      <c r="AL148" s="24"/>
      <c r="AM148" s="24"/>
      <c r="AN148" s="23">
        <f t="shared" si="29"/>
        <v>3891.2266137920001</v>
      </c>
      <c r="AO148" s="24">
        <v>0</v>
      </c>
      <c r="AP148" s="24">
        <v>0</v>
      </c>
      <c r="AQ148" s="23">
        <f t="shared" si="24"/>
        <v>3891.2266137920001</v>
      </c>
      <c r="AR148" s="23"/>
      <c r="AS148" s="23"/>
      <c r="AT148" s="23"/>
      <c r="AU148" s="23"/>
    </row>
    <row r="149" spans="1:47" outlineLevel="1" x14ac:dyDescent="0.25">
      <c r="A149" s="20">
        <v>142</v>
      </c>
      <c r="B149" s="21" t="s">
        <v>166</v>
      </c>
      <c r="C149" s="90" t="s">
        <v>196</v>
      </c>
      <c r="D149" s="20">
        <v>5</v>
      </c>
      <c r="E149" s="20">
        <v>56</v>
      </c>
      <c r="F149" s="20">
        <v>4</v>
      </c>
      <c r="G149" s="22">
        <v>2653.6</v>
      </c>
      <c r="H149" s="22">
        <v>0</v>
      </c>
      <c r="I149" s="22">
        <f t="shared" si="22"/>
        <v>2653.6</v>
      </c>
      <c r="J149" s="23">
        <v>0</v>
      </c>
      <c r="K149" s="24"/>
      <c r="L149" s="24">
        <f t="shared" si="25"/>
        <v>0</v>
      </c>
      <c r="M149" s="23">
        <f t="shared" si="26"/>
        <v>441</v>
      </c>
      <c r="N149" s="24"/>
      <c r="O149" s="23"/>
      <c r="P149" s="23">
        <f t="shared" si="23"/>
        <v>0</v>
      </c>
      <c r="Q149" s="23"/>
      <c r="R149" s="23"/>
      <c r="S149" s="23"/>
      <c r="T149" s="23">
        <f t="shared" si="27"/>
        <v>388.53485798399998</v>
      </c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>
        <f t="shared" si="28"/>
        <v>0</v>
      </c>
      <c r="AJ149" s="24"/>
      <c r="AK149" s="23"/>
      <c r="AL149" s="24"/>
      <c r="AM149" s="24"/>
      <c r="AN149" s="23">
        <f t="shared" si="29"/>
        <v>829.53485798399993</v>
      </c>
      <c r="AO149" s="24">
        <v>0</v>
      </c>
      <c r="AP149" s="24">
        <v>0</v>
      </c>
      <c r="AQ149" s="23">
        <f t="shared" si="24"/>
        <v>829.53485798399993</v>
      </c>
      <c r="AR149" s="23"/>
      <c r="AS149" s="23"/>
      <c r="AT149" s="23"/>
      <c r="AU149" s="23"/>
    </row>
    <row r="150" spans="1:47" outlineLevel="1" x14ac:dyDescent="0.25">
      <c r="A150" s="20">
        <v>143</v>
      </c>
      <c r="B150" s="21" t="s">
        <v>166</v>
      </c>
      <c r="C150" s="90" t="s">
        <v>197</v>
      </c>
      <c r="D150" s="20">
        <v>5</v>
      </c>
      <c r="E150" s="20">
        <v>56</v>
      </c>
      <c r="F150" s="20">
        <v>4</v>
      </c>
      <c r="G150" s="22">
        <v>2659.1</v>
      </c>
      <c r="H150" s="22">
        <v>0</v>
      </c>
      <c r="I150" s="22">
        <f t="shared" si="22"/>
        <v>2659.1</v>
      </c>
      <c r="J150" s="23">
        <v>0</v>
      </c>
      <c r="K150" s="24"/>
      <c r="L150" s="24">
        <f t="shared" si="25"/>
        <v>0</v>
      </c>
      <c r="M150" s="23">
        <f t="shared" si="26"/>
        <v>441</v>
      </c>
      <c r="N150" s="24"/>
      <c r="O150" s="23"/>
      <c r="P150" s="23">
        <f t="shared" si="23"/>
        <v>0</v>
      </c>
      <c r="Q150" s="23"/>
      <c r="R150" s="23"/>
      <c r="S150" s="23"/>
      <c r="T150" s="23">
        <f t="shared" si="27"/>
        <v>388.53485798399998</v>
      </c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>
        <f t="shared" si="28"/>
        <v>0</v>
      </c>
      <c r="AJ150" s="24"/>
      <c r="AK150" s="23"/>
      <c r="AL150" s="24"/>
      <c r="AM150" s="24"/>
      <c r="AN150" s="23">
        <f t="shared" si="29"/>
        <v>829.53485798399993</v>
      </c>
      <c r="AO150" s="24">
        <v>0</v>
      </c>
      <c r="AP150" s="24">
        <v>0</v>
      </c>
      <c r="AQ150" s="23">
        <f t="shared" si="24"/>
        <v>829.53485798399993</v>
      </c>
      <c r="AR150" s="23"/>
      <c r="AS150" s="23"/>
      <c r="AT150" s="23"/>
      <c r="AU150" s="23"/>
    </row>
    <row r="151" spans="1:47" outlineLevel="1" x14ac:dyDescent="0.25">
      <c r="A151" s="20">
        <v>144</v>
      </c>
      <c r="B151" s="21" t="s">
        <v>166</v>
      </c>
      <c r="C151" s="90" t="s">
        <v>198</v>
      </c>
      <c r="D151" s="20">
        <v>5</v>
      </c>
      <c r="E151" s="20">
        <v>56</v>
      </c>
      <c r="F151" s="20">
        <v>4</v>
      </c>
      <c r="G151" s="22">
        <v>2645.8</v>
      </c>
      <c r="H151" s="22">
        <v>0</v>
      </c>
      <c r="I151" s="22">
        <f t="shared" si="22"/>
        <v>2645.8</v>
      </c>
      <c r="J151" s="23">
        <v>0</v>
      </c>
      <c r="K151" s="24"/>
      <c r="L151" s="24">
        <f t="shared" si="25"/>
        <v>0</v>
      </c>
      <c r="M151" s="23">
        <f t="shared" si="26"/>
        <v>441</v>
      </c>
      <c r="N151" s="24"/>
      <c r="O151" s="23"/>
      <c r="P151" s="23">
        <f t="shared" si="23"/>
        <v>0</v>
      </c>
      <c r="Q151" s="23"/>
      <c r="R151" s="23"/>
      <c r="S151" s="23"/>
      <c r="T151" s="23">
        <f t="shared" si="27"/>
        <v>388.53485798399998</v>
      </c>
      <c r="U151" s="23"/>
      <c r="V151" s="23"/>
      <c r="W151" s="23"/>
      <c r="X151" s="23"/>
      <c r="Y151" s="23"/>
      <c r="Z151" s="23"/>
      <c r="AA151" s="23"/>
      <c r="AB151" s="23">
        <f>850*0.7*8</f>
        <v>4760</v>
      </c>
      <c r="AC151" s="23"/>
      <c r="AD151" s="23"/>
      <c r="AE151" s="23"/>
      <c r="AF151" s="23"/>
      <c r="AG151" s="23"/>
      <c r="AH151" s="23"/>
      <c r="AI151" s="23">
        <f t="shared" si="28"/>
        <v>0</v>
      </c>
      <c r="AJ151" s="24"/>
      <c r="AK151" s="23"/>
      <c r="AL151" s="24"/>
      <c r="AM151" s="24"/>
      <c r="AN151" s="23">
        <f t="shared" si="29"/>
        <v>5589.5348579840002</v>
      </c>
      <c r="AO151" s="24">
        <v>0</v>
      </c>
      <c r="AP151" s="24">
        <v>0</v>
      </c>
      <c r="AQ151" s="23">
        <f t="shared" si="24"/>
        <v>5589.5348579840002</v>
      </c>
      <c r="AR151" s="23"/>
      <c r="AS151" s="23"/>
      <c r="AT151" s="23"/>
      <c r="AU151" s="23"/>
    </row>
    <row r="152" spans="1:47" outlineLevel="1" x14ac:dyDescent="0.25">
      <c r="A152" s="20">
        <v>145</v>
      </c>
      <c r="B152" s="21" t="s">
        <v>166</v>
      </c>
      <c r="C152" s="90" t="s">
        <v>199</v>
      </c>
      <c r="D152" s="20">
        <v>5</v>
      </c>
      <c r="E152" s="20">
        <v>90</v>
      </c>
      <c r="F152" s="20">
        <v>6</v>
      </c>
      <c r="G152" s="22">
        <v>4397.8</v>
      </c>
      <c r="H152" s="22">
        <v>269</v>
      </c>
      <c r="I152" s="22">
        <f t="shared" si="22"/>
        <v>4666.8</v>
      </c>
      <c r="J152" s="23">
        <v>0</v>
      </c>
      <c r="K152" s="24"/>
      <c r="L152" s="24">
        <f t="shared" si="25"/>
        <v>0</v>
      </c>
      <c r="M152" s="23">
        <f t="shared" si="26"/>
        <v>441</v>
      </c>
      <c r="N152" s="24"/>
      <c r="O152" s="23"/>
      <c r="P152" s="23">
        <f t="shared" si="23"/>
        <v>0</v>
      </c>
      <c r="Q152" s="23"/>
      <c r="R152" s="23"/>
      <c r="S152" s="23"/>
      <c r="T152" s="23">
        <f t="shared" si="27"/>
        <v>624.43102176000002</v>
      </c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>
        <f t="shared" si="28"/>
        <v>0</v>
      </c>
      <c r="AJ152" s="24"/>
      <c r="AK152" s="23"/>
      <c r="AL152" s="24"/>
      <c r="AM152" s="24"/>
      <c r="AN152" s="23">
        <f t="shared" si="29"/>
        <v>1065.43102176</v>
      </c>
      <c r="AO152" s="24">
        <v>0</v>
      </c>
      <c r="AP152" s="24">
        <v>0</v>
      </c>
      <c r="AQ152" s="23">
        <f t="shared" si="24"/>
        <v>1065.43102176</v>
      </c>
      <c r="AR152" s="23"/>
      <c r="AS152" s="23"/>
      <c r="AT152" s="23"/>
      <c r="AU152" s="23"/>
    </row>
    <row r="153" spans="1:47" outlineLevel="1" x14ac:dyDescent="0.25">
      <c r="A153" s="20">
        <v>146</v>
      </c>
      <c r="B153" s="21" t="s">
        <v>166</v>
      </c>
      <c r="C153" s="90" t="s">
        <v>200</v>
      </c>
      <c r="D153" s="20">
        <v>5</v>
      </c>
      <c r="E153" s="20">
        <v>90</v>
      </c>
      <c r="F153" s="20">
        <v>6</v>
      </c>
      <c r="G153" s="22">
        <v>4391.1000000000004</v>
      </c>
      <c r="H153" s="22">
        <v>0</v>
      </c>
      <c r="I153" s="22">
        <f t="shared" si="22"/>
        <v>4391.1000000000004</v>
      </c>
      <c r="J153" s="23">
        <v>0</v>
      </c>
      <c r="K153" s="24"/>
      <c r="L153" s="24">
        <f t="shared" si="25"/>
        <v>0</v>
      </c>
      <c r="M153" s="23">
        <f t="shared" si="26"/>
        <v>441</v>
      </c>
      <c r="N153" s="24"/>
      <c r="O153" s="23"/>
      <c r="P153" s="23">
        <f t="shared" si="23"/>
        <v>0</v>
      </c>
      <c r="Q153" s="23"/>
      <c r="R153" s="23"/>
      <c r="S153" s="23"/>
      <c r="T153" s="23">
        <f t="shared" si="27"/>
        <v>624.43102176000002</v>
      </c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>
        <f t="shared" si="28"/>
        <v>0</v>
      </c>
      <c r="AJ153" s="24"/>
      <c r="AK153" s="23"/>
      <c r="AL153" s="24"/>
      <c r="AM153" s="24"/>
      <c r="AN153" s="23">
        <f t="shared" si="29"/>
        <v>1065.43102176</v>
      </c>
      <c r="AO153" s="24">
        <v>0</v>
      </c>
      <c r="AP153" s="24">
        <v>0</v>
      </c>
      <c r="AQ153" s="23">
        <f t="shared" si="24"/>
        <v>1065.43102176</v>
      </c>
      <c r="AR153" s="23"/>
      <c r="AS153" s="23"/>
      <c r="AT153" s="23"/>
      <c r="AU153" s="23"/>
    </row>
    <row r="154" spans="1:47" outlineLevel="1" x14ac:dyDescent="0.25">
      <c r="A154" s="20">
        <v>147</v>
      </c>
      <c r="B154" s="21" t="s">
        <v>166</v>
      </c>
      <c r="C154" s="90" t="s">
        <v>201</v>
      </c>
      <c r="D154" s="20">
        <v>5</v>
      </c>
      <c r="E154" s="20">
        <v>100</v>
      </c>
      <c r="F154" s="20">
        <v>6</v>
      </c>
      <c r="G154" s="22">
        <v>4552.2</v>
      </c>
      <c r="H154" s="22">
        <v>0</v>
      </c>
      <c r="I154" s="22">
        <f t="shared" si="22"/>
        <v>4552.2</v>
      </c>
      <c r="J154" s="23">
        <v>0</v>
      </c>
      <c r="K154" s="24"/>
      <c r="L154" s="24">
        <f t="shared" si="25"/>
        <v>0</v>
      </c>
      <c r="M154" s="23">
        <f t="shared" si="26"/>
        <v>441</v>
      </c>
      <c r="N154" s="24"/>
      <c r="O154" s="23"/>
      <c r="P154" s="23">
        <f t="shared" si="23"/>
        <v>0</v>
      </c>
      <c r="Q154" s="23"/>
      <c r="R154" s="23"/>
      <c r="S154" s="23"/>
      <c r="T154" s="23">
        <f t="shared" si="27"/>
        <v>693.81224639999994</v>
      </c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>
        <f t="shared" si="28"/>
        <v>0</v>
      </c>
      <c r="AJ154" s="24"/>
      <c r="AK154" s="23"/>
      <c r="AL154" s="24"/>
      <c r="AM154" s="24"/>
      <c r="AN154" s="23">
        <f t="shared" si="29"/>
        <v>1134.8122463999998</v>
      </c>
      <c r="AO154" s="24">
        <v>0</v>
      </c>
      <c r="AP154" s="24">
        <v>0</v>
      </c>
      <c r="AQ154" s="23">
        <f t="shared" si="24"/>
        <v>1134.8122463999998</v>
      </c>
      <c r="AR154" s="23"/>
      <c r="AS154" s="23"/>
      <c r="AT154" s="23"/>
      <c r="AU154" s="23"/>
    </row>
    <row r="155" spans="1:47" outlineLevel="1" x14ac:dyDescent="0.25">
      <c r="A155" s="20">
        <v>148</v>
      </c>
      <c r="B155" s="21" t="s">
        <v>166</v>
      </c>
      <c r="C155" s="90" t="s">
        <v>202</v>
      </c>
      <c r="D155" s="20">
        <v>5</v>
      </c>
      <c r="E155" s="20">
        <v>100</v>
      </c>
      <c r="F155" s="20">
        <v>6</v>
      </c>
      <c r="G155" s="22">
        <v>4594.8</v>
      </c>
      <c r="H155" s="22">
        <v>0</v>
      </c>
      <c r="I155" s="22">
        <f t="shared" si="22"/>
        <v>4594.8</v>
      </c>
      <c r="J155" s="23">
        <v>0</v>
      </c>
      <c r="K155" s="24"/>
      <c r="L155" s="24">
        <f t="shared" si="25"/>
        <v>0</v>
      </c>
      <c r="M155" s="23">
        <f t="shared" si="26"/>
        <v>441</v>
      </c>
      <c r="N155" s="24"/>
      <c r="O155" s="23"/>
      <c r="P155" s="23">
        <f t="shared" si="23"/>
        <v>0</v>
      </c>
      <c r="Q155" s="23"/>
      <c r="R155" s="23"/>
      <c r="S155" s="23"/>
      <c r="T155" s="23">
        <f t="shared" si="27"/>
        <v>693.81224639999994</v>
      </c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>
        <f t="shared" si="28"/>
        <v>0</v>
      </c>
      <c r="AJ155" s="24"/>
      <c r="AK155" s="23"/>
      <c r="AL155" s="24"/>
      <c r="AM155" s="24"/>
      <c r="AN155" s="23">
        <f t="shared" si="29"/>
        <v>1134.8122463999998</v>
      </c>
      <c r="AO155" s="24">
        <v>0</v>
      </c>
      <c r="AP155" s="24">
        <v>0</v>
      </c>
      <c r="AQ155" s="23">
        <f t="shared" si="24"/>
        <v>1134.8122463999998</v>
      </c>
      <c r="AR155" s="23"/>
      <c r="AS155" s="23"/>
      <c r="AT155" s="23"/>
      <c r="AU155" s="23"/>
    </row>
    <row r="156" spans="1:47" outlineLevel="1" x14ac:dyDescent="0.25">
      <c r="A156" s="20">
        <v>149</v>
      </c>
      <c r="B156" s="21" t="s">
        <v>166</v>
      </c>
      <c r="C156" s="90" t="s">
        <v>203</v>
      </c>
      <c r="D156" s="20">
        <v>5</v>
      </c>
      <c r="E156" s="20">
        <v>100</v>
      </c>
      <c r="F156" s="20">
        <v>6</v>
      </c>
      <c r="G156" s="22">
        <v>4600.3999999999996</v>
      </c>
      <c r="H156" s="22">
        <v>0</v>
      </c>
      <c r="I156" s="22">
        <f t="shared" si="22"/>
        <v>4600.3999999999996</v>
      </c>
      <c r="J156" s="23">
        <v>0</v>
      </c>
      <c r="K156" s="24"/>
      <c r="L156" s="24">
        <f t="shared" si="25"/>
        <v>0</v>
      </c>
      <c r="M156" s="23">
        <f t="shared" si="26"/>
        <v>441</v>
      </c>
      <c r="N156" s="24"/>
      <c r="O156" s="23"/>
      <c r="P156" s="23">
        <f t="shared" si="23"/>
        <v>0</v>
      </c>
      <c r="Q156" s="23"/>
      <c r="R156" s="23"/>
      <c r="S156" s="23"/>
      <c r="T156" s="23">
        <f t="shared" si="27"/>
        <v>693.81224639999994</v>
      </c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>
        <f t="shared" si="28"/>
        <v>0</v>
      </c>
      <c r="AJ156" s="24"/>
      <c r="AK156" s="23"/>
      <c r="AL156" s="24"/>
      <c r="AM156" s="24"/>
      <c r="AN156" s="23">
        <f t="shared" si="29"/>
        <v>1134.8122463999998</v>
      </c>
      <c r="AO156" s="24">
        <v>0</v>
      </c>
      <c r="AP156" s="24">
        <v>0</v>
      </c>
      <c r="AQ156" s="23">
        <f t="shared" si="24"/>
        <v>1134.8122463999998</v>
      </c>
      <c r="AR156" s="23"/>
      <c r="AS156" s="23"/>
      <c r="AT156" s="23"/>
      <c r="AU156" s="23"/>
    </row>
    <row r="157" spans="1:47" outlineLevel="1" x14ac:dyDescent="0.25">
      <c r="A157" s="20">
        <v>150</v>
      </c>
      <c r="B157" s="21" t="s">
        <v>166</v>
      </c>
      <c r="C157" s="90" t="s">
        <v>204</v>
      </c>
      <c r="D157" s="20">
        <v>5</v>
      </c>
      <c r="E157" s="20">
        <v>129</v>
      </c>
      <c r="F157" s="20">
        <v>8</v>
      </c>
      <c r="G157" s="22">
        <v>6163</v>
      </c>
      <c r="H157" s="22">
        <v>0</v>
      </c>
      <c r="I157" s="22">
        <f t="shared" si="22"/>
        <v>6163</v>
      </c>
      <c r="J157" s="23">
        <v>0</v>
      </c>
      <c r="K157" s="24"/>
      <c r="L157" s="24">
        <f t="shared" si="25"/>
        <v>0</v>
      </c>
      <c r="M157" s="23">
        <f t="shared" si="26"/>
        <v>441</v>
      </c>
      <c r="N157" s="24"/>
      <c r="O157" s="23"/>
      <c r="P157" s="23">
        <f t="shared" si="23"/>
        <v>0</v>
      </c>
      <c r="Q157" s="23"/>
      <c r="R157" s="23"/>
      <c r="S157" s="23"/>
      <c r="T157" s="23">
        <f t="shared" si="27"/>
        <v>895.01779785599979</v>
      </c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>
        <f t="shared" si="28"/>
        <v>0</v>
      </c>
      <c r="AJ157" s="24"/>
      <c r="AK157" s="23"/>
      <c r="AL157" s="24"/>
      <c r="AM157" s="24"/>
      <c r="AN157" s="23">
        <f t="shared" si="29"/>
        <v>1336.0177978559998</v>
      </c>
      <c r="AO157" s="24">
        <v>0</v>
      </c>
      <c r="AP157" s="24">
        <v>0</v>
      </c>
      <c r="AQ157" s="23">
        <f t="shared" si="24"/>
        <v>1336.0177978559998</v>
      </c>
      <c r="AR157" s="23"/>
      <c r="AS157" s="23"/>
      <c r="AT157" s="23"/>
      <c r="AU157" s="23"/>
    </row>
    <row r="158" spans="1:47" s="29" customFormat="1" x14ac:dyDescent="0.25">
      <c r="A158" s="25"/>
      <c r="B158" s="26"/>
      <c r="C158" s="91" t="s">
        <v>205</v>
      </c>
      <c r="D158" s="25"/>
      <c r="E158" s="27">
        <f t="shared" ref="E158:AR158" si="30">SUM(E120:E157)</f>
        <v>3285</v>
      </c>
      <c r="F158" s="28">
        <f t="shared" si="30"/>
        <v>201</v>
      </c>
      <c r="G158" s="28">
        <f t="shared" si="30"/>
        <v>156285.78</v>
      </c>
      <c r="H158" s="28">
        <f t="shared" si="30"/>
        <v>1547.7</v>
      </c>
      <c r="I158" s="28">
        <f t="shared" si="30"/>
        <v>157833.48000000001</v>
      </c>
      <c r="J158" s="28">
        <f t="shared" si="30"/>
        <v>15477.800000000001</v>
      </c>
      <c r="K158" s="27">
        <f t="shared" si="30"/>
        <v>7</v>
      </c>
      <c r="L158" s="27">
        <f t="shared" si="30"/>
        <v>0</v>
      </c>
      <c r="M158" s="28">
        <f t="shared" si="30"/>
        <v>16758</v>
      </c>
      <c r="N158" s="27">
        <f t="shared" si="30"/>
        <v>10</v>
      </c>
      <c r="O158" s="28">
        <f t="shared" si="30"/>
        <v>0</v>
      </c>
      <c r="P158" s="28">
        <f t="shared" si="30"/>
        <v>5600</v>
      </c>
      <c r="Q158" s="28">
        <f t="shared" si="30"/>
        <v>0</v>
      </c>
      <c r="R158" s="28">
        <f t="shared" si="30"/>
        <v>0</v>
      </c>
      <c r="S158" s="28">
        <f t="shared" si="30"/>
        <v>0</v>
      </c>
      <c r="T158" s="28">
        <f t="shared" si="30"/>
        <v>22791.732294239991</v>
      </c>
      <c r="U158" s="28">
        <f t="shared" si="30"/>
        <v>0</v>
      </c>
      <c r="V158" s="28">
        <f t="shared" si="30"/>
        <v>0</v>
      </c>
      <c r="W158" s="28">
        <f t="shared" si="30"/>
        <v>0</v>
      </c>
      <c r="X158" s="28">
        <f t="shared" si="30"/>
        <v>0</v>
      </c>
      <c r="Y158" s="28">
        <f t="shared" si="30"/>
        <v>0</v>
      </c>
      <c r="Z158" s="28">
        <f t="shared" si="30"/>
        <v>3570</v>
      </c>
      <c r="AA158" s="28">
        <f t="shared" si="30"/>
        <v>0</v>
      </c>
      <c r="AB158" s="28">
        <f t="shared" si="30"/>
        <v>9520</v>
      </c>
      <c r="AC158" s="28">
        <f t="shared" si="30"/>
        <v>0</v>
      </c>
      <c r="AD158" s="28">
        <f t="shared" si="30"/>
        <v>0</v>
      </c>
      <c r="AE158" s="28">
        <f t="shared" si="30"/>
        <v>0</v>
      </c>
      <c r="AF158" s="28">
        <f t="shared" si="30"/>
        <v>0</v>
      </c>
      <c r="AG158" s="28">
        <f t="shared" si="30"/>
        <v>0</v>
      </c>
      <c r="AH158" s="28">
        <f t="shared" si="30"/>
        <v>0</v>
      </c>
      <c r="AI158" s="28">
        <f t="shared" si="30"/>
        <v>1734.6</v>
      </c>
      <c r="AJ158" s="28">
        <f t="shared" si="30"/>
        <v>7</v>
      </c>
      <c r="AK158" s="28">
        <f t="shared" si="30"/>
        <v>0</v>
      </c>
      <c r="AL158" s="28">
        <f t="shared" si="30"/>
        <v>0</v>
      </c>
      <c r="AM158" s="28">
        <f t="shared" si="30"/>
        <v>0</v>
      </c>
      <c r="AN158" s="28">
        <f t="shared" si="30"/>
        <v>59974.332294239975</v>
      </c>
      <c r="AO158" s="27">
        <f t="shared" si="30"/>
        <v>0</v>
      </c>
      <c r="AP158" s="27">
        <f t="shared" si="30"/>
        <v>90843.48</v>
      </c>
      <c r="AQ158" s="28">
        <f t="shared" si="30"/>
        <v>150817.81229423999</v>
      </c>
      <c r="AR158" s="28">
        <f t="shared" si="30"/>
        <v>0</v>
      </c>
      <c r="AS158" s="28"/>
      <c r="AT158" s="28"/>
      <c r="AU158" s="28"/>
    </row>
    <row r="159" spans="1:47" outlineLevel="1" x14ac:dyDescent="0.25">
      <c r="A159" s="20">
        <v>151</v>
      </c>
      <c r="B159" s="21" t="s">
        <v>206</v>
      </c>
      <c r="C159" s="90" t="s">
        <v>207</v>
      </c>
      <c r="D159" s="20">
        <v>9</v>
      </c>
      <c r="E159" s="20">
        <v>143</v>
      </c>
      <c r="F159" s="20">
        <v>4</v>
      </c>
      <c r="G159" s="22">
        <v>7654.3</v>
      </c>
      <c r="H159" s="22">
        <v>65.3</v>
      </c>
      <c r="I159" s="22">
        <f t="shared" ref="I159:I196" si="31">G159+H159</f>
        <v>7719.6</v>
      </c>
      <c r="J159" s="23">
        <v>7654.3</v>
      </c>
      <c r="K159" s="24">
        <f t="shared" ref="K159:K167" si="32">F159</f>
        <v>4</v>
      </c>
      <c r="L159" s="24">
        <f t="shared" si="25"/>
        <v>0</v>
      </c>
      <c r="M159" s="23">
        <f t="shared" si="26"/>
        <v>441</v>
      </c>
      <c r="N159" s="24"/>
      <c r="O159" s="23"/>
      <c r="P159" s="23">
        <f t="shared" ref="P159:P196" si="33">N159*100*8*0.7</f>
        <v>0</v>
      </c>
      <c r="Q159" s="23"/>
      <c r="R159" s="23"/>
      <c r="S159" s="23">
        <f>300*7*0.7</f>
        <v>1470</v>
      </c>
      <c r="T159" s="23">
        <f t="shared" si="27"/>
        <v>992.15151235199994</v>
      </c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>
        <f t="shared" si="28"/>
        <v>991.2</v>
      </c>
      <c r="AJ159" s="24">
        <v>4</v>
      </c>
      <c r="AK159" s="23"/>
      <c r="AL159" s="24"/>
      <c r="AM159" s="24"/>
      <c r="AN159" s="23">
        <f t="shared" si="29"/>
        <v>3894.3515123520001</v>
      </c>
      <c r="AO159" s="24">
        <v>0</v>
      </c>
      <c r="AP159" s="24">
        <v>0</v>
      </c>
      <c r="AQ159" s="23">
        <f t="shared" ref="AQ159:AQ196" si="34">AN159+AO159+AP159</f>
        <v>3894.3515123520001</v>
      </c>
      <c r="AR159" s="23"/>
      <c r="AS159" s="23"/>
      <c r="AT159" s="23"/>
      <c r="AU159" s="23"/>
    </row>
    <row r="160" spans="1:47" outlineLevel="1" x14ac:dyDescent="0.25">
      <c r="A160" s="20">
        <v>152</v>
      </c>
      <c r="B160" s="21" t="s">
        <v>206</v>
      </c>
      <c r="C160" s="90" t="s">
        <v>208</v>
      </c>
      <c r="D160" s="20">
        <v>9</v>
      </c>
      <c r="E160" s="20">
        <v>214</v>
      </c>
      <c r="F160" s="20">
        <v>6</v>
      </c>
      <c r="G160" s="22">
        <v>11518.4</v>
      </c>
      <c r="H160" s="22">
        <v>1190.4000000000001</v>
      </c>
      <c r="I160" s="22">
        <f t="shared" si="31"/>
        <v>12708.8</v>
      </c>
      <c r="J160" s="23">
        <v>11518.4</v>
      </c>
      <c r="K160" s="24">
        <f t="shared" si="32"/>
        <v>6</v>
      </c>
      <c r="L160" s="24">
        <f t="shared" si="25"/>
        <v>0</v>
      </c>
      <c r="M160" s="23">
        <f t="shared" si="26"/>
        <v>441</v>
      </c>
      <c r="N160" s="24"/>
      <c r="O160" s="23"/>
      <c r="P160" s="23">
        <f t="shared" si="33"/>
        <v>0</v>
      </c>
      <c r="Q160" s="23"/>
      <c r="R160" s="23"/>
      <c r="S160" s="23"/>
      <c r="T160" s="23">
        <f t="shared" si="27"/>
        <v>1484.7582072959997</v>
      </c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>
        <f t="shared" si="28"/>
        <v>1486.8</v>
      </c>
      <c r="AJ160" s="24">
        <v>6</v>
      </c>
      <c r="AK160" s="23"/>
      <c r="AL160" s="24"/>
      <c r="AM160" s="24"/>
      <c r="AN160" s="23">
        <f t="shared" si="29"/>
        <v>3412.5582072959996</v>
      </c>
      <c r="AO160" s="24">
        <v>0</v>
      </c>
      <c r="AP160" s="24">
        <v>0</v>
      </c>
      <c r="AQ160" s="23">
        <f t="shared" si="34"/>
        <v>3412.5582072959996</v>
      </c>
      <c r="AR160" s="23"/>
      <c r="AS160" s="23"/>
      <c r="AT160" s="23"/>
      <c r="AU160" s="23"/>
    </row>
    <row r="161" spans="1:47" outlineLevel="1" x14ac:dyDescent="0.25">
      <c r="A161" s="20">
        <v>153</v>
      </c>
      <c r="B161" s="21" t="s">
        <v>206</v>
      </c>
      <c r="C161" s="90" t="s">
        <v>209</v>
      </c>
      <c r="D161" s="20">
        <v>9</v>
      </c>
      <c r="E161" s="20">
        <v>25</v>
      </c>
      <c r="F161" s="20">
        <v>1</v>
      </c>
      <c r="G161" s="22">
        <v>1672.4</v>
      </c>
      <c r="H161" s="22">
        <v>129.69999999999999</v>
      </c>
      <c r="I161" s="22">
        <f t="shared" si="31"/>
        <v>1802.1000000000001</v>
      </c>
      <c r="J161" s="23">
        <v>1672.4</v>
      </c>
      <c r="K161" s="24">
        <f t="shared" si="32"/>
        <v>1</v>
      </c>
      <c r="L161" s="24">
        <f t="shared" si="25"/>
        <v>0</v>
      </c>
      <c r="M161" s="23">
        <f t="shared" si="26"/>
        <v>441</v>
      </c>
      <c r="N161" s="24">
        <v>2</v>
      </c>
      <c r="O161" s="23"/>
      <c r="P161" s="23">
        <f t="shared" si="33"/>
        <v>1120</v>
      </c>
      <c r="Q161" s="23"/>
      <c r="R161" s="23"/>
      <c r="S161" s="23"/>
      <c r="T161" s="23">
        <f t="shared" si="27"/>
        <v>173.45306159999998</v>
      </c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>
        <f t="shared" si="28"/>
        <v>247.8</v>
      </c>
      <c r="AJ161" s="24">
        <v>1</v>
      </c>
      <c r="AK161" s="23"/>
      <c r="AL161" s="24"/>
      <c r="AM161" s="24"/>
      <c r="AN161" s="23">
        <f t="shared" si="29"/>
        <v>1982.2530615999999</v>
      </c>
      <c r="AO161" s="24">
        <v>0</v>
      </c>
      <c r="AP161" s="24">
        <v>0</v>
      </c>
      <c r="AQ161" s="23">
        <f t="shared" si="34"/>
        <v>1982.2530615999999</v>
      </c>
      <c r="AR161" s="23"/>
      <c r="AS161" s="23"/>
      <c r="AT161" s="23"/>
      <c r="AU161" s="23"/>
    </row>
    <row r="162" spans="1:47" outlineLevel="1" x14ac:dyDescent="0.25">
      <c r="A162" s="20">
        <v>154</v>
      </c>
      <c r="B162" s="21" t="s">
        <v>206</v>
      </c>
      <c r="C162" s="90" t="s">
        <v>210</v>
      </c>
      <c r="D162" s="20">
        <v>9</v>
      </c>
      <c r="E162" s="20">
        <v>106</v>
      </c>
      <c r="F162" s="20">
        <v>3</v>
      </c>
      <c r="G162" s="22">
        <v>5752.7</v>
      </c>
      <c r="H162" s="22">
        <v>82.9</v>
      </c>
      <c r="I162" s="22">
        <f t="shared" si="31"/>
        <v>5835.5999999999995</v>
      </c>
      <c r="J162" s="23">
        <v>5752.7</v>
      </c>
      <c r="K162" s="24">
        <f t="shared" si="32"/>
        <v>3</v>
      </c>
      <c r="L162" s="24">
        <f t="shared" si="25"/>
        <v>0</v>
      </c>
      <c r="M162" s="23">
        <f t="shared" si="26"/>
        <v>441</v>
      </c>
      <c r="N162" s="24"/>
      <c r="O162" s="23"/>
      <c r="P162" s="23">
        <f t="shared" si="33"/>
        <v>0</v>
      </c>
      <c r="Q162" s="23"/>
      <c r="R162" s="23"/>
      <c r="S162" s="23"/>
      <c r="T162" s="23">
        <f t="shared" si="27"/>
        <v>735.44098118399995</v>
      </c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>
        <f t="shared" si="28"/>
        <v>743.4</v>
      </c>
      <c r="AJ162" s="24">
        <v>3</v>
      </c>
      <c r="AK162" s="23"/>
      <c r="AL162" s="24">
        <f>AM162*100*7*0.7</f>
        <v>2940</v>
      </c>
      <c r="AM162" s="24">
        <v>6</v>
      </c>
      <c r="AN162" s="23">
        <f t="shared" si="29"/>
        <v>4859.8409811840002</v>
      </c>
      <c r="AO162" s="24">
        <v>0</v>
      </c>
      <c r="AP162" s="24">
        <v>0</v>
      </c>
      <c r="AQ162" s="23">
        <f t="shared" si="34"/>
        <v>4859.8409811840002</v>
      </c>
      <c r="AR162" s="23"/>
      <c r="AS162" s="23"/>
      <c r="AT162" s="23"/>
      <c r="AU162" s="23"/>
    </row>
    <row r="163" spans="1:47" outlineLevel="1" x14ac:dyDescent="0.25">
      <c r="A163" s="20">
        <v>155</v>
      </c>
      <c r="B163" s="21" t="s">
        <v>206</v>
      </c>
      <c r="C163" s="90" t="s">
        <v>211</v>
      </c>
      <c r="D163" s="20">
        <v>9</v>
      </c>
      <c r="E163" s="20">
        <v>133</v>
      </c>
      <c r="F163" s="20">
        <v>4</v>
      </c>
      <c r="G163" s="22">
        <v>7091.56</v>
      </c>
      <c r="H163" s="22">
        <v>1074</v>
      </c>
      <c r="I163" s="22">
        <f t="shared" si="31"/>
        <v>8165.56</v>
      </c>
      <c r="J163" s="23">
        <v>7091.56</v>
      </c>
      <c r="K163" s="24">
        <f t="shared" si="32"/>
        <v>4</v>
      </c>
      <c r="L163" s="24">
        <f t="shared" si="25"/>
        <v>0</v>
      </c>
      <c r="M163" s="23">
        <f t="shared" si="26"/>
        <v>441</v>
      </c>
      <c r="N163" s="24"/>
      <c r="O163" s="23"/>
      <c r="P163" s="23">
        <f t="shared" si="33"/>
        <v>0</v>
      </c>
      <c r="Q163" s="23"/>
      <c r="R163" s="23"/>
      <c r="S163" s="23"/>
      <c r="T163" s="23">
        <f t="shared" si="27"/>
        <v>922.77028771200003</v>
      </c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>
        <f t="shared" si="28"/>
        <v>743.4</v>
      </c>
      <c r="AJ163" s="24">
        <v>3</v>
      </c>
      <c r="AK163" s="23"/>
      <c r="AL163" s="24">
        <f t="shared" ref="AL163:AL196" si="35">AM163*100*7*0.7</f>
        <v>0</v>
      </c>
      <c r="AM163" s="24"/>
      <c r="AN163" s="23">
        <f t="shared" si="29"/>
        <v>2107.1702877120001</v>
      </c>
      <c r="AO163" s="24">
        <v>0</v>
      </c>
      <c r="AP163" s="24">
        <v>0</v>
      </c>
      <c r="AQ163" s="23">
        <f t="shared" si="34"/>
        <v>2107.1702877120001</v>
      </c>
      <c r="AR163" s="23"/>
      <c r="AS163" s="23"/>
      <c r="AT163" s="23"/>
      <c r="AU163" s="23"/>
    </row>
    <row r="164" spans="1:47" outlineLevel="1" x14ac:dyDescent="0.25">
      <c r="A164" s="20">
        <v>156</v>
      </c>
      <c r="B164" s="21" t="s">
        <v>206</v>
      </c>
      <c r="C164" s="90" t="s">
        <v>212</v>
      </c>
      <c r="D164" s="20">
        <v>9</v>
      </c>
      <c r="E164" s="20">
        <v>25</v>
      </c>
      <c r="F164" s="20">
        <v>1</v>
      </c>
      <c r="G164" s="22">
        <v>1670.4</v>
      </c>
      <c r="H164" s="22">
        <v>0</v>
      </c>
      <c r="I164" s="22">
        <f t="shared" si="31"/>
        <v>1670.4</v>
      </c>
      <c r="J164" s="23">
        <v>1670.4</v>
      </c>
      <c r="K164" s="24">
        <f t="shared" si="32"/>
        <v>1</v>
      </c>
      <c r="L164" s="24">
        <f t="shared" si="25"/>
        <v>0</v>
      </c>
      <c r="M164" s="23">
        <f t="shared" si="26"/>
        <v>441</v>
      </c>
      <c r="N164" s="24"/>
      <c r="O164" s="23"/>
      <c r="P164" s="23">
        <f t="shared" si="33"/>
        <v>0</v>
      </c>
      <c r="Q164" s="23"/>
      <c r="R164" s="23"/>
      <c r="S164" s="23"/>
      <c r="T164" s="23">
        <f t="shared" si="27"/>
        <v>173.45306159999998</v>
      </c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>
        <f t="shared" si="28"/>
        <v>247.8</v>
      </c>
      <c r="AJ164" s="24">
        <v>1</v>
      </c>
      <c r="AK164" s="23"/>
      <c r="AL164" s="24">
        <f t="shared" si="35"/>
        <v>0</v>
      </c>
      <c r="AM164" s="24"/>
      <c r="AN164" s="23">
        <f t="shared" si="29"/>
        <v>862.25306160000002</v>
      </c>
      <c r="AO164" s="24">
        <v>0</v>
      </c>
      <c r="AP164" s="24">
        <v>0</v>
      </c>
      <c r="AQ164" s="23">
        <f t="shared" si="34"/>
        <v>862.25306160000002</v>
      </c>
      <c r="AR164" s="23"/>
      <c r="AS164" s="23"/>
      <c r="AT164" s="23"/>
      <c r="AU164" s="23"/>
    </row>
    <row r="165" spans="1:47" outlineLevel="1" x14ac:dyDescent="0.25">
      <c r="A165" s="20">
        <v>157</v>
      </c>
      <c r="B165" s="21" t="s">
        <v>206</v>
      </c>
      <c r="C165" s="90" t="s">
        <v>213</v>
      </c>
      <c r="D165" s="20">
        <v>9</v>
      </c>
      <c r="E165" s="20">
        <v>105</v>
      </c>
      <c r="F165" s="20">
        <v>3</v>
      </c>
      <c r="G165" s="22">
        <v>5595.69</v>
      </c>
      <c r="H165" s="22">
        <v>31.7</v>
      </c>
      <c r="I165" s="22">
        <f t="shared" si="31"/>
        <v>5627.3899999999994</v>
      </c>
      <c r="J165" s="23">
        <v>5595.69</v>
      </c>
      <c r="K165" s="24">
        <f t="shared" si="32"/>
        <v>3</v>
      </c>
      <c r="L165" s="24">
        <f t="shared" si="25"/>
        <v>0</v>
      </c>
      <c r="M165" s="23">
        <f t="shared" si="26"/>
        <v>441</v>
      </c>
      <c r="N165" s="24">
        <v>6</v>
      </c>
      <c r="O165" s="23"/>
      <c r="P165" s="23">
        <f t="shared" si="33"/>
        <v>3360</v>
      </c>
      <c r="Q165" s="23"/>
      <c r="R165" s="23"/>
      <c r="S165" s="23"/>
      <c r="T165" s="23">
        <f t="shared" si="27"/>
        <v>728.50285871999995</v>
      </c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>
        <f t="shared" si="28"/>
        <v>743.4</v>
      </c>
      <c r="AJ165" s="24">
        <v>3</v>
      </c>
      <c r="AK165" s="23"/>
      <c r="AL165" s="24">
        <f t="shared" si="35"/>
        <v>0</v>
      </c>
      <c r="AM165" s="24"/>
      <c r="AN165" s="23">
        <f t="shared" si="29"/>
        <v>5272.90285872</v>
      </c>
      <c r="AO165" s="24">
        <v>0</v>
      </c>
      <c r="AP165" s="24">
        <v>0</v>
      </c>
      <c r="AQ165" s="23">
        <f t="shared" si="34"/>
        <v>5272.90285872</v>
      </c>
      <c r="AR165" s="23"/>
      <c r="AS165" s="23"/>
      <c r="AT165" s="23"/>
      <c r="AU165" s="23"/>
    </row>
    <row r="166" spans="1:47" outlineLevel="1" x14ac:dyDescent="0.25">
      <c r="A166" s="20">
        <v>158</v>
      </c>
      <c r="B166" s="21" t="s">
        <v>206</v>
      </c>
      <c r="C166" s="90" t="s">
        <v>214</v>
      </c>
      <c r="D166" s="20">
        <v>9</v>
      </c>
      <c r="E166" s="20">
        <v>140</v>
      </c>
      <c r="F166" s="20">
        <v>4</v>
      </c>
      <c r="G166" s="22">
        <v>7455.5</v>
      </c>
      <c r="H166" s="22">
        <v>213.6</v>
      </c>
      <c r="I166" s="22">
        <f t="shared" si="31"/>
        <v>7669.1</v>
      </c>
      <c r="J166" s="23">
        <v>7455.5</v>
      </c>
      <c r="K166" s="24">
        <f t="shared" si="32"/>
        <v>4</v>
      </c>
      <c r="L166" s="24">
        <f t="shared" si="25"/>
        <v>0</v>
      </c>
      <c r="M166" s="23">
        <f t="shared" si="26"/>
        <v>441</v>
      </c>
      <c r="N166" s="24">
        <v>8</v>
      </c>
      <c r="O166" s="23"/>
      <c r="P166" s="23">
        <f t="shared" si="33"/>
        <v>4480</v>
      </c>
      <c r="Q166" s="23"/>
      <c r="R166" s="23"/>
      <c r="S166" s="23"/>
      <c r="T166" s="23">
        <f t="shared" si="27"/>
        <v>971.33714495999982</v>
      </c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>
        <f t="shared" si="28"/>
        <v>495.6</v>
      </c>
      <c r="AJ166" s="24">
        <v>2</v>
      </c>
      <c r="AK166" s="23"/>
      <c r="AL166" s="24">
        <f t="shared" si="35"/>
        <v>0</v>
      </c>
      <c r="AM166" s="24"/>
      <c r="AN166" s="23">
        <f t="shared" si="29"/>
        <v>6387.9371449600003</v>
      </c>
      <c r="AO166" s="24">
        <v>0</v>
      </c>
      <c r="AP166" s="24">
        <v>0</v>
      </c>
      <c r="AQ166" s="23">
        <f t="shared" si="34"/>
        <v>6387.9371449600003</v>
      </c>
      <c r="AR166" s="23"/>
      <c r="AS166" s="23"/>
      <c r="AT166" s="23"/>
      <c r="AU166" s="23"/>
    </row>
    <row r="167" spans="1:47" outlineLevel="1" x14ac:dyDescent="0.25">
      <c r="A167" s="20">
        <v>159</v>
      </c>
      <c r="B167" s="21" t="s">
        <v>206</v>
      </c>
      <c r="C167" s="90" t="s">
        <v>215</v>
      </c>
      <c r="D167" s="20">
        <v>9</v>
      </c>
      <c r="E167" s="20">
        <v>72</v>
      </c>
      <c r="F167" s="20">
        <v>2</v>
      </c>
      <c r="G167" s="22">
        <v>3843.9</v>
      </c>
      <c r="H167" s="22">
        <v>0</v>
      </c>
      <c r="I167" s="22">
        <f t="shared" si="31"/>
        <v>3843.9</v>
      </c>
      <c r="J167" s="23">
        <v>3843.9</v>
      </c>
      <c r="K167" s="24">
        <f t="shared" si="32"/>
        <v>2</v>
      </c>
      <c r="L167" s="24">
        <f t="shared" si="25"/>
        <v>0</v>
      </c>
      <c r="M167" s="23">
        <f t="shared" si="26"/>
        <v>441</v>
      </c>
      <c r="N167" s="24"/>
      <c r="O167" s="23"/>
      <c r="P167" s="23">
        <f t="shared" si="33"/>
        <v>0</v>
      </c>
      <c r="Q167" s="23"/>
      <c r="R167" s="23"/>
      <c r="S167" s="23"/>
      <c r="T167" s="23">
        <f t="shared" si="27"/>
        <v>499.54481740800003</v>
      </c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>
        <f t="shared" si="28"/>
        <v>0</v>
      </c>
      <c r="AJ167" s="24"/>
      <c r="AK167" s="23"/>
      <c r="AL167" s="24">
        <f t="shared" si="35"/>
        <v>0</v>
      </c>
      <c r="AM167" s="24"/>
      <c r="AN167" s="23">
        <f t="shared" si="29"/>
        <v>940.54481740799997</v>
      </c>
      <c r="AO167" s="24">
        <v>0</v>
      </c>
      <c r="AP167" s="24">
        <v>0</v>
      </c>
      <c r="AQ167" s="23">
        <f t="shared" si="34"/>
        <v>940.54481740799997</v>
      </c>
      <c r="AR167" s="23"/>
      <c r="AS167" s="23"/>
      <c r="AT167" s="23"/>
      <c r="AU167" s="23"/>
    </row>
    <row r="168" spans="1:47" outlineLevel="1" x14ac:dyDescent="0.25">
      <c r="A168" s="20">
        <v>160</v>
      </c>
      <c r="B168" s="21" t="s">
        <v>206</v>
      </c>
      <c r="C168" s="90" t="s">
        <v>216</v>
      </c>
      <c r="D168" s="20">
        <v>14</v>
      </c>
      <c r="E168" s="20">
        <v>70</v>
      </c>
      <c r="F168" s="20">
        <v>1</v>
      </c>
      <c r="G168" s="22">
        <v>3923.28</v>
      </c>
      <c r="H168" s="22">
        <v>468.65</v>
      </c>
      <c r="I168" s="22">
        <f t="shared" si="31"/>
        <v>4391.93</v>
      </c>
      <c r="J168" s="23">
        <v>3923.28</v>
      </c>
      <c r="K168" s="24">
        <v>2</v>
      </c>
      <c r="L168" s="24">
        <f t="shared" si="25"/>
        <v>0</v>
      </c>
      <c r="M168" s="23">
        <f t="shared" si="26"/>
        <v>441</v>
      </c>
      <c r="N168" s="24"/>
      <c r="O168" s="23"/>
      <c r="P168" s="23">
        <f t="shared" si="33"/>
        <v>0</v>
      </c>
      <c r="Q168" s="23"/>
      <c r="R168" s="23">
        <f>20000*8*0.7</f>
        <v>112000</v>
      </c>
      <c r="S168" s="23">
        <f>300*7*0.7</f>
        <v>1470</v>
      </c>
      <c r="T168" s="23">
        <f t="shared" si="27"/>
        <v>485.66857247999991</v>
      </c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>
        <f t="shared" si="28"/>
        <v>247.8</v>
      </c>
      <c r="AJ168" s="24">
        <v>1</v>
      </c>
      <c r="AK168" s="23"/>
      <c r="AL168" s="24">
        <f t="shared" si="35"/>
        <v>979.99999999999989</v>
      </c>
      <c r="AM168" s="24">
        <v>2</v>
      </c>
      <c r="AN168" s="23">
        <f t="shared" si="29"/>
        <v>115624.46857248001</v>
      </c>
      <c r="AO168" s="24">
        <v>0</v>
      </c>
      <c r="AP168" s="24">
        <v>0</v>
      </c>
      <c r="AQ168" s="23">
        <f t="shared" si="34"/>
        <v>115624.46857248001</v>
      </c>
      <c r="AR168" s="23"/>
      <c r="AS168" s="23"/>
      <c r="AT168" s="23"/>
      <c r="AU168" s="23"/>
    </row>
    <row r="169" spans="1:47" outlineLevel="1" x14ac:dyDescent="0.25">
      <c r="A169" s="20">
        <v>161</v>
      </c>
      <c r="B169" s="21" t="s">
        <v>206</v>
      </c>
      <c r="C169" s="90" t="s">
        <v>217</v>
      </c>
      <c r="D169" s="20">
        <v>9</v>
      </c>
      <c r="E169" s="20">
        <v>131</v>
      </c>
      <c r="F169" s="20">
        <v>4</v>
      </c>
      <c r="G169" s="22">
        <v>7075</v>
      </c>
      <c r="H169" s="22">
        <v>688.2</v>
      </c>
      <c r="I169" s="22">
        <f t="shared" si="31"/>
        <v>7763.2</v>
      </c>
      <c r="J169" s="23">
        <v>7075</v>
      </c>
      <c r="K169" s="24">
        <f>F169</f>
        <v>4</v>
      </c>
      <c r="L169" s="24">
        <f t="shared" si="25"/>
        <v>0</v>
      </c>
      <c r="M169" s="23">
        <f t="shared" si="26"/>
        <v>441</v>
      </c>
      <c r="N169" s="24"/>
      <c r="O169" s="23"/>
      <c r="P169" s="23">
        <f t="shared" si="33"/>
        <v>0</v>
      </c>
      <c r="Q169" s="23"/>
      <c r="R169" s="23"/>
      <c r="S169" s="23">
        <f>300*7*0.7</f>
        <v>1470</v>
      </c>
      <c r="T169" s="23">
        <f t="shared" si="27"/>
        <v>908.89404278399991</v>
      </c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>
        <f t="shared" si="28"/>
        <v>495.6</v>
      </c>
      <c r="AJ169" s="24">
        <v>2</v>
      </c>
      <c r="AK169" s="23"/>
      <c r="AL169" s="24">
        <f t="shared" si="35"/>
        <v>0</v>
      </c>
      <c r="AM169" s="24"/>
      <c r="AN169" s="23">
        <f t="shared" si="29"/>
        <v>3315.4940427839997</v>
      </c>
      <c r="AO169" s="24">
        <v>0</v>
      </c>
      <c r="AP169" s="24"/>
      <c r="AQ169" s="23">
        <f t="shared" si="34"/>
        <v>3315.4940427839997</v>
      </c>
      <c r="AR169" s="23"/>
      <c r="AS169" s="23"/>
      <c r="AT169" s="23"/>
      <c r="AU169" s="23"/>
    </row>
    <row r="170" spans="1:47" outlineLevel="1" x14ac:dyDescent="0.25">
      <c r="A170" s="20">
        <v>162</v>
      </c>
      <c r="B170" s="21" t="s">
        <v>206</v>
      </c>
      <c r="C170" s="90" t="s">
        <v>218</v>
      </c>
      <c r="D170" s="20">
        <v>9</v>
      </c>
      <c r="E170" s="20">
        <v>101</v>
      </c>
      <c r="F170" s="20">
        <v>3</v>
      </c>
      <c r="G170" s="22">
        <v>5438.6</v>
      </c>
      <c r="H170" s="22">
        <v>253.1</v>
      </c>
      <c r="I170" s="22">
        <f t="shared" si="31"/>
        <v>5691.7000000000007</v>
      </c>
      <c r="J170" s="23">
        <v>5438.6</v>
      </c>
      <c r="K170" s="24">
        <f>F170</f>
        <v>3</v>
      </c>
      <c r="L170" s="24">
        <f t="shared" si="25"/>
        <v>0</v>
      </c>
      <c r="M170" s="23">
        <f t="shared" si="26"/>
        <v>441</v>
      </c>
      <c r="N170" s="24"/>
      <c r="O170" s="23"/>
      <c r="P170" s="23">
        <f t="shared" si="33"/>
        <v>0</v>
      </c>
      <c r="Q170" s="23"/>
      <c r="R170" s="23"/>
      <c r="S170" s="23"/>
      <c r="T170" s="23">
        <f t="shared" si="27"/>
        <v>700.75036886399994</v>
      </c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>
        <f t="shared" si="28"/>
        <v>743.4</v>
      </c>
      <c r="AJ170" s="24">
        <v>3</v>
      </c>
      <c r="AK170" s="23"/>
      <c r="AL170" s="24">
        <f t="shared" si="35"/>
        <v>0</v>
      </c>
      <c r="AM170" s="24"/>
      <c r="AN170" s="23">
        <f t="shared" si="29"/>
        <v>1885.150368864</v>
      </c>
      <c r="AO170" s="24">
        <v>0</v>
      </c>
      <c r="AP170" s="24">
        <v>0</v>
      </c>
      <c r="AQ170" s="23">
        <f t="shared" si="34"/>
        <v>1885.150368864</v>
      </c>
      <c r="AR170" s="23"/>
      <c r="AS170" s="23"/>
      <c r="AT170" s="23"/>
      <c r="AU170" s="23"/>
    </row>
    <row r="171" spans="1:47" outlineLevel="1" x14ac:dyDescent="0.25">
      <c r="A171" s="20">
        <v>163</v>
      </c>
      <c r="B171" s="21" t="s">
        <v>206</v>
      </c>
      <c r="C171" s="90" t="s">
        <v>219</v>
      </c>
      <c r="D171" s="20">
        <v>5</v>
      </c>
      <c r="E171" s="20">
        <v>92</v>
      </c>
      <c r="F171" s="20">
        <v>6</v>
      </c>
      <c r="G171" s="22">
        <v>4251.8</v>
      </c>
      <c r="H171" s="22">
        <v>228</v>
      </c>
      <c r="I171" s="22">
        <f t="shared" si="31"/>
        <v>4479.8</v>
      </c>
      <c r="J171" s="23">
        <v>0</v>
      </c>
      <c r="K171" s="24"/>
      <c r="L171" s="24">
        <f t="shared" si="25"/>
        <v>0</v>
      </c>
      <c r="M171" s="23">
        <f t="shared" si="26"/>
        <v>441</v>
      </c>
      <c r="N171" s="24"/>
      <c r="O171" s="23"/>
      <c r="P171" s="23">
        <f t="shared" si="33"/>
        <v>0</v>
      </c>
      <c r="Q171" s="23"/>
      <c r="R171" s="23"/>
      <c r="S171" s="23"/>
      <c r="T171" s="23">
        <f t="shared" si="27"/>
        <v>638.30726668799991</v>
      </c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>
        <f t="shared" si="28"/>
        <v>1239</v>
      </c>
      <c r="AJ171" s="24">
        <v>5</v>
      </c>
      <c r="AK171" s="23"/>
      <c r="AL171" s="24">
        <f t="shared" si="35"/>
        <v>0</v>
      </c>
      <c r="AM171" s="24"/>
      <c r="AN171" s="23">
        <f t="shared" si="29"/>
        <v>2318.3072666879998</v>
      </c>
      <c r="AO171" s="24">
        <v>0</v>
      </c>
      <c r="AP171" s="24">
        <v>0</v>
      </c>
      <c r="AQ171" s="23">
        <f t="shared" si="34"/>
        <v>2318.3072666879998</v>
      </c>
      <c r="AR171" s="23"/>
      <c r="AS171" s="23"/>
      <c r="AT171" s="23"/>
      <c r="AU171" s="23"/>
    </row>
    <row r="172" spans="1:47" outlineLevel="1" x14ac:dyDescent="0.25">
      <c r="A172" s="20">
        <v>164</v>
      </c>
      <c r="B172" s="21" t="s">
        <v>206</v>
      </c>
      <c r="C172" s="90" t="s">
        <v>220</v>
      </c>
      <c r="D172" s="20">
        <v>9</v>
      </c>
      <c r="E172" s="20">
        <v>24</v>
      </c>
      <c r="F172" s="20">
        <v>1</v>
      </c>
      <c r="G172" s="22">
        <v>1639.2</v>
      </c>
      <c r="H172" s="22">
        <v>207.1</v>
      </c>
      <c r="I172" s="22">
        <f t="shared" si="31"/>
        <v>1846.3</v>
      </c>
      <c r="J172" s="23">
        <v>1639.2</v>
      </c>
      <c r="K172" s="24">
        <f>F172</f>
        <v>1</v>
      </c>
      <c r="L172" s="24">
        <f t="shared" si="25"/>
        <v>0</v>
      </c>
      <c r="M172" s="23">
        <f t="shared" si="26"/>
        <v>441</v>
      </c>
      <c r="N172" s="24"/>
      <c r="O172" s="23"/>
      <c r="P172" s="23">
        <f t="shared" si="33"/>
        <v>0</v>
      </c>
      <c r="Q172" s="23"/>
      <c r="R172" s="23"/>
      <c r="S172" s="23"/>
      <c r="T172" s="23">
        <f t="shared" si="27"/>
        <v>166.51493913600001</v>
      </c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>
        <f t="shared" si="28"/>
        <v>247.8</v>
      </c>
      <c r="AJ172" s="24">
        <v>1</v>
      </c>
      <c r="AK172" s="23"/>
      <c r="AL172" s="24">
        <f t="shared" si="35"/>
        <v>0</v>
      </c>
      <c r="AM172" s="24"/>
      <c r="AN172" s="23">
        <f t="shared" si="29"/>
        <v>855.31493913600002</v>
      </c>
      <c r="AO172" s="24">
        <v>0</v>
      </c>
      <c r="AP172" s="24">
        <v>0</v>
      </c>
      <c r="AQ172" s="23">
        <f t="shared" si="34"/>
        <v>855.31493913600002</v>
      </c>
      <c r="AR172" s="23"/>
      <c r="AS172" s="23"/>
      <c r="AT172" s="23"/>
      <c r="AU172" s="23"/>
    </row>
    <row r="173" spans="1:47" outlineLevel="1" x14ac:dyDescent="0.25">
      <c r="A173" s="20">
        <v>165</v>
      </c>
      <c r="B173" s="21" t="s">
        <v>206</v>
      </c>
      <c r="C173" s="90" t="s">
        <v>221</v>
      </c>
      <c r="D173" s="20">
        <v>9</v>
      </c>
      <c r="E173" s="20">
        <v>35</v>
      </c>
      <c r="F173" s="20">
        <v>1</v>
      </c>
      <c r="G173" s="22">
        <v>1898.3</v>
      </c>
      <c r="H173" s="22">
        <v>82.9</v>
      </c>
      <c r="I173" s="22">
        <f t="shared" si="31"/>
        <v>1981.2</v>
      </c>
      <c r="J173" s="23">
        <v>1898.3</v>
      </c>
      <c r="K173" s="24">
        <f>F173</f>
        <v>1</v>
      </c>
      <c r="L173" s="24">
        <f t="shared" si="25"/>
        <v>0</v>
      </c>
      <c r="M173" s="23">
        <f t="shared" si="26"/>
        <v>441</v>
      </c>
      <c r="N173" s="24"/>
      <c r="O173" s="23"/>
      <c r="P173" s="23">
        <f t="shared" si="33"/>
        <v>0</v>
      </c>
      <c r="Q173" s="23"/>
      <c r="R173" s="23"/>
      <c r="S173" s="23"/>
      <c r="T173" s="23">
        <f t="shared" si="27"/>
        <v>242.83428623999995</v>
      </c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>
        <f t="shared" si="28"/>
        <v>247.8</v>
      </c>
      <c r="AJ173" s="24">
        <v>1</v>
      </c>
      <c r="AK173" s="23"/>
      <c r="AL173" s="24">
        <f t="shared" si="35"/>
        <v>0</v>
      </c>
      <c r="AM173" s="24"/>
      <c r="AN173" s="23">
        <f t="shared" si="29"/>
        <v>931.63428623999994</v>
      </c>
      <c r="AO173" s="24">
        <v>0</v>
      </c>
      <c r="AP173" s="24">
        <v>0</v>
      </c>
      <c r="AQ173" s="23">
        <f t="shared" si="34"/>
        <v>931.63428623999994</v>
      </c>
      <c r="AR173" s="23"/>
      <c r="AS173" s="23"/>
      <c r="AT173" s="23"/>
      <c r="AU173" s="23"/>
    </row>
    <row r="174" spans="1:47" outlineLevel="1" x14ac:dyDescent="0.25">
      <c r="A174" s="20">
        <v>166</v>
      </c>
      <c r="B174" s="21" t="s">
        <v>206</v>
      </c>
      <c r="C174" s="90" t="s">
        <v>222</v>
      </c>
      <c r="D174" s="20">
        <v>5</v>
      </c>
      <c r="E174" s="20">
        <v>100</v>
      </c>
      <c r="F174" s="20">
        <v>6</v>
      </c>
      <c r="G174" s="22">
        <v>4579.3999999999996</v>
      </c>
      <c r="H174" s="22">
        <v>0</v>
      </c>
      <c r="I174" s="22">
        <f t="shared" si="31"/>
        <v>4579.3999999999996</v>
      </c>
      <c r="J174" s="23">
        <v>0</v>
      </c>
      <c r="K174" s="24"/>
      <c r="L174" s="24">
        <f t="shared" si="25"/>
        <v>0</v>
      </c>
      <c r="M174" s="23">
        <f t="shared" si="26"/>
        <v>441</v>
      </c>
      <c r="N174" s="24"/>
      <c r="O174" s="23"/>
      <c r="P174" s="23">
        <f t="shared" si="33"/>
        <v>0</v>
      </c>
      <c r="Q174" s="23"/>
      <c r="R174" s="23"/>
      <c r="S174" s="23"/>
      <c r="T174" s="23">
        <f t="shared" si="27"/>
        <v>693.81224639999994</v>
      </c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>
        <f t="shared" si="28"/>
        <v>1486.8</v>
      </c>
      <c r="AJ174" s="24">
        <v>6</v>
      </c>
      <c r="AK174" s="23"/>
      <c r="AL174" s="24">
        <f t="shared" si="35"/>
        <v>0</v>
      </c>
      <c r="AM174" s="24"/>
      <c r="AN174" s="23">
        <f t="shared" si="29"/>
        <v>2621.6122464</v>
      </c>
      <c r="AO174" s="24">
        <v>0</v>
      </c>
      <c r="AP174" s="24">
        <v>0</v>
      </c>
      <c r="AQ174" s="23">
        <f t="shared" si="34"/>
        <v>2621.6122464</v>
      </c>
      <c r="AR174" s="23"/>
      <c r="AS174" s="23"/>
      <c r="AT174" s="23"/>
      <c r="AU174" s="23"/>
    </row>
    <row r="175" spans="1:47" outlineLevel="1" x14ac:dyDescent="0.25">
      <c r="A175" s="20">
        <v>167</v>
      </c>
      <c r="B175" s="21" t="s">
        <v>206</v>
      </c>
      <c r="C175" s="90" t="s">
        <v>223</v>
      </c>
      <c r="D175" s="20">
        <v>9</v>
      </c>
      <c r="E175" s="20">
        <v>127</v>
      </c>
      <c r="F175" s="20">
        <v>4</v>
      </c>
      <c r="G175" s="22">
        <v>6824.8</v>
      </c>
      <c r="H175" s="22">
        <v>850.5</v>
      </c>
      <c r="I175" s="22">
        <f t="shared" si="31"/>
        <v>7675.3</v>
      </c>
      <c r="J175" s="23">
        <v>6824.8</v>
      </c>
      <c r="K175" s="24">
        <f t="shared" ref="K175:K183" si="36">F175</f>
        <v>4</v>
      </c>
      <c r="L175" s="24">
        <f t="shared" si="25"/>
        <v>0</v>
      </c>
      <c r="M175" s="23">
        <f t="shared" si="26"/>
        <v>441</v>
      </c>
      <c r="N175" s="24"/>
      <c r="O175" s="23"/>
      <c r="P175" s="23">
        <f t="shared" si="33"/>
        <v>0</v>
      </c>
      <c r="Q175" s="23"/>
      <c r="R175" s="23"/>
      <c r="S175" s="23"/>
      <c r="T175" s="23">
        <f t="shared" si="27"/>
        <v>881.1415529279999</v>
      </c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>
        <f t="shared" si="28"/>
        <v>991.2</v>
      </c>
      <c r="AJ175" s="24">
        <v>4</v>
      </c>
      <c r="AK175" s="23"/>
      <c r="AL175" s="24">
        <f t="shared" si="35"/>
        <v>3919.9999999999995</v>
      </c>
      <c r="AM175" s="24">
        <v>8</v>
      </c>
      <c r="AN175" s="23">
        <f t="shared" si="29"/>
        <v>6233.3415529279991</v>
      </c>
      <c r="AO175" s="24">
        <f>10426.18+17376.98</f>
        <v>27803.16</v>
      </c>
      <c r="AP175" s="24">
        <v>0</v>
      </c>
      <c r="AQ175" s="23">
        <f t="shared" si="34"/>
        <v>34036.501552927999</v>
      </c>
      <c r="AR175" s="23"/>
      <c r="AS175" s="23"/>
      <c r="AT175" s="23"/>
      <c r="AU175" s="23"/>
    </row>
    <row r="176" spans="1:47" outlineLevel="1" x14ac:dyDescent="0.25">
      <c r="A176" s="20">
        <v>168</v>
      </c>
      <c r="B176" s="21" t="s">
        <v>206</v>
      </c>
      <c r="C176" s="90" t="s">
        <v>224</v>
      </c>
      <c r="D176" s="20">
        <v>9</v>
      </c>
      <c r="E176" s="20">
        <v>24</v>
      </c>
      <c r="F176" s="20">
        <v>1</v>
      </c>
      <c r="G176" s="22">
        <v>1601.6</v>
      </c>
      <c r="H176" s="22">
        <v>202.1</v>
      </c>
      <c r="I176" s="22">
        <f t="shared" si="31"/>
        <v>1803.6999999999998</v>
      </c>
      <c r="J176" s="23">
        <v>1601.6</v>
      </c>
      <c r="K176" s="24">
        <f t="shared" si="36"/>
        <v>1</v>
      </c>
      <c r="L176" s="24">
        <f t="shared" si="25"/>
        <v>0</v>
      </c>
      <c r="M176" s="23">
        <f t="shared" si="26"/>
        <v>441</v>
      </c>
      <c r="N176" s="24">
        <v>2</v>
      </c>
      <c r="O176" s="23"/>
      <c r="P176" s="23">
        <f t="shared" si="33"/>
        <v>1120</v>
      </c>
      <c r="Q176" s="23"/>
      <c r="R176" s="23"/>
      <c r="S176" s="23"/>
      <c r="T176" s="23">
        <f t="shared" si="27"/>
        <v>166.51493913600001</v>
      </c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>
        <f t="shared" si="28"/>
        <v>247.8</v>
      </c>
      <c r="AJ176" s="24">
        <v>1</v>
      </c>
      <c r="AK176" s="23"/>
      <c r="AL176" s="24">
        <f t="shared" si="35"/>
        <v>0</v>
      </c>
      <c r="AM176" s="24"/>
      <c r="AN176" s="23">
        <f t="shared" si="29"/>
        <v>1975.314939136</v>
      </c>
      <c r="AO176" s="24">
        <v>0</v>
      </c>
      <c r="AP176" s="24">
        <v>0</v>
      </c>
      <c r="AQ176" s="23">
        <f t="shared" si="34"/>
        <v>1975.314939136</v>
      </c>
      <c r="AR176" s="23"/>
      <c r="AS176" s="23"/>
      <c r="AT176" s="23"/>
      <c r="AU176" s="23"/>
    </row>
    <row r="177" spans="1:47" outlineLevel="1" x14ac:dyDescent="0.25">
      <c r="A177" s="20">
        <v>169</v>
      </c>
      <c r="B177" s="21" t="s">
        <v>206</v>
      </c>
      <c r="C177" s="90" t="s">
        <v>225</v>
      </c>
      <c r="D177" s="20">
        <v>9</v>
      </c>
      <c r="E177" s="20">
        <v>131</v>
      </c>
      <c r="F177" s="20">
        <v>4</v>
      </c>
      <c r="G177" s="22">
        <v>6963.9</v>
      </c>
      <c r="H177" s="22">
        <v>615.37</v>
      </c>
      <c r="I177" s="22">
        <f t="shared" si="31"/>
        <v>7579.2699999999995</v>
      </c>
      <c r="J177" s="23">
        <v>6963.9</v>
      </c>
      <c r="K177" s="24">
        <f t="shared" si="36"/>
        <v>4</v>
      </c>
      <c r="L177" s="24">
        <f t="shared" si="25"/>
        <v>0</v>
      </c>
      <c r="M177" s="23">
        <f t="shared" si="26"/>
        <v>441</v>
      </c>
      <c r="N177" s="24">
        <v>4</v>
      </c>
      <c r="O177" s="23"/>
      <c r="P177" s="23">
        <f t="shared" si="33"/>
        <v>2240</v>
      </c>
      <c r="Q177" s="23"/>
      <c r="R177" s="23"/>
      <c r="S177" s="23"/>
      <c r="T177" s="23">
        <f t="shared" si="27"/>
        <v>908.89404278399991</v>
      </c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>
        <f t="shared" si="28"/>
        <v>991.2</v>
      </c>
      <c r="AJ177" s="24">
        <v>4</v>
      </c>
      <c r="AK177" s="23"/>
      <c r="AL177" s="24">
        <f t="shared" si="35"/>
        <v>0</v>
      </c>
      <c r="AM177" s="24"/>
      <c r="AN177" s="23">
        <f t="shared" si="29"/>
        <v>4581.0940427839996</v>
      </c>
      <c r="AO177" s="24">
        <f>8206.17+13515.43</f>
        <v>21721.599999999999</v>
      </c>
      <c r="AP177" s="24">
        <v>0</v>
      </c>
      <c r="AQ177" s="23">
        <f t="shared" si="34"/>
        <v>26302.694042783998</v>
      </c>
      <c r="AR177" s="23"/>
      <c r="AS177" s="23"/>
      <c r="AT177" s="23"/>
      <c r="AU177" s="23"/>
    </row>
    <row r="178" spans="1:47" outlineLevel="1" x14ac:dyDescent="0.25">
      <c r="A178" s="20">
        <v>170</v>
      </c>
      <c r="B178" s="21" t="s">
        <v>206</v>
      </c>
      <c r="C178" s="90" t="s">
        <v>226</v>
      </c>
      <c r="D178" s="20">
        <v>9</v>
      </c>
      <c r="E178" s="20">
        <v>102</v>
      </c>
      <c r="F178" s="20">
        <v>3</v>
      </c>
      <c r="G178" s="22">
        <v>5454.87</v>
      </c>
      <c r="H178" s="22">
        <v>635.5</v>
      </c>
      <c r="I178" s="22">
        <f t="shared" si="31"/>
        <v>6090.37</v>
      </c>
      <c r="J178" s="23">
        <v>5454.87</v>
      </c>
      <c r="K178" s="24">
        <f t="shared" si="36"/>
        <v>3</v>
      </c>
      <c r="L178" s="24">
        <f t="shared" si="25"/>
        <v>0</v>
      </c>
      <c r="M178" s="23">
        <f t="shared" si="26"/>
        <v>441</v>
      </c>
      <c r="N178" s="24"/>
      <c r="O178" s="23"/>
      <c r="P178" s="23">
        <f t="shared" si="33"/>
        <v>0</v>
      </c>
      <c r="Q178" s="23"/>
      <c r="R178" s="23"/>
      <c r="S178" s="23"/>
      <c r="T178" s="23">
        <f t="shared" si="27"/>
        <v>707.68849132800005</v>
      </c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>
        <f t="shared" si="28"/>
        <v>743.4</v>
      </c>
      <c r="AJ178" s="24">
        <v>3</v>
      </c>
      <c r="AK178" s="23"/>
      <c r="AL178" s="24">
        <f t="shared" si="35"/>
        <v>0</v>
      </c>
      <c r="AM178" s="24"/>
      <c r="AN178" s="23">
        <f t="shared" si="29"/>
        <v>1892.0884913280001</v>
      </c>
      <c r="AO178" s="24">
        <v>0</v>
      </c>
      <c r="AP178" s="24">
        <v>0</v>
      </c>
      <c r="AQ178" s="23">
        <f t="shared" si="34"/>
        <v>1892.0884913280001</v>
      </c>
      <c r="AR178" s="23"/>
      <c r="AS178" s="23"/>
      <c r="AT178" s="23"/>
      <c r="AU178" s="23"/>
    </row>
    <row r="179" spans="1:47" outlineLevel="1" x14ac:dyDescent="0.25">
      <c r="A179" s="20">
        <v>171</v>
      </c>
      <c r="B179" s="21" t="s">
        <v>206</v>
      </c>
      <c r="C179" s="90" t="s">
        <v>227</v>
      </c>
      <c r="D179" s="20">
        <v>9</v>
      </c>
      <c r="E179" s="20">
        <v>249</v>
      </c>
      <c r="F179" s="20">
        <v>7</v>
      </c>
      <c r="G179" s="22">
        <v>13256.66</v>
      </c>
      <c r="H179" s="22">
        <v>68.02</v>
      </c>
      <c r="I179" s="22">
        <f t="shared" si="31"/>
        <v>13324.68</v>
      </c>
      <c r="J179" s="23">
        <v>13256.66</v>
      </c>
      <c r="K179" s="24">
        <f t="shared" si="36"/>
        <v>7</v>
      </c>
      <c r="L179" s="24">
        <f t="shared" si="25"/>
        <v>0</v>
      </c>
      <c r="M179" s="23">
        <f t="shared" si="26"/>
        <v>441</v>
      </c>
      <c r="N179" s="24"/>
      <c r="O179" s="23"/>
      <c r="P179" s="23">
        <f t="shared" si="33"/>
        <v>0</v>
      </c>
      <c r="Q179" s="23"/>
      <c r="R179" s="23"/>
      <c r="S179" s="23"/>
      <c r="T179" s="23">
        <f t="shared" si="27"/>
        <v>1727.5924935359999</v>
      </c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>
        <f t="shared" si="28"/>
        <v>1734.6</v>
      </c>
      <c r="AJ179" s="24">
        <v>7</v>
      </c>
      <c r="AK179" s="23"/>
      <c r="AL179" s="24">
        <f t="shared" si="35"/>
        <v>6860</v>
      </c>
      <c r="AM179" s="24">
        <v>14</v>
      </c>
      <c r="AN179" s="23">
        <f t="shared" si="29"/>
        <v>10763.192493536</v>
      </c>
      <c r="AO179" s="24">
        <v>0</v>
      </c>
      <c r="AP179" s="24">
        <v>0</v>
      </c>
      <c r="AQ179" s="23">
        <f t="shared" si="34"/>
        <v>10763.192493536</v>
      </c>
      <c r="AR179" s="23"/>
      <c r="AS179" s="23"/>
      <c r="AT179" s="23"/>
      <c r="AU179" s="23"/>
    </row>
    <row r="180" spans="1:47" outlineLevel="1" x14ac:dyDescent="0.25">
      <c r="A180" s="20">
        <v>172</v>
      </c>
      <c r="B180" s="21" t="s">
        <v>206</v>
      </c>
      <c r="C180" s="90" t="s">
        <v>228</v>
      </c>
      <c r="D180" s="20">
        <v>9</v>
      </c>
      <c r="E180" s="20">
        <v>108</v>
      </c>
      <c r="F180" s="20">
        <v>3</v>
      </c>
      <c r="G180" s="22">
        <v>5864.2</v>
      </c>
      <c r="H180" s="22">
        <v>44.3</v>
      </c>
      <c r="I180" s="22">
        <f t="shared" si="31"/>
        <v>5908.5</v>
      </c>
      <c r="J180" s="23">
        <v>5864.2</v>
      </c>
      <c r="K180" s="24">
        <f t="shared" si="36"/>
        <v>3</v>
      </c>
      <c r="L180" s="24">
        <f t="shared" si="25"/>
        <v>0</v>
      </c>
      <c r="M180" s="23">
        <f t="shared" si="26"/>
        <v>441</v>
      </c>
      <c r="N180" s="24">
        <v>6</v>
      </c>
      <c r="O180" s="23"/>
      <c r="P180" s="23">
        <f t="shared" si="33"/>
        <v>3360</v>
      </c>
      <c r="Q180" s="23"/>
      <c r="R180" s="23"/>
      <c r="S180" s="23"/>
      <c r="T180" s="23">
        <f t="shared" si="27"/>
        <v>749.31722611199996</v>
      </c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>
        <f t="shared" si="28"/>
        <v>743.4</v>
      </c>
      <c r="AJ180" s="24">
        <v>3</v>
      </c>
      <c r="AK180" s="23"/>
      <c r="AL180" s="24">
        <f t="shared" si="35"/>
        <v>0</v>
      </c>
      <c r="AM180" s="24"/>
      <c r="AN180" s="23">
        <f t="shared" si="29"/>
        <v>5293.7172261119995</v>
      </c>
      <c r="AO180" s="24">
        <v>0</v>
      </c>
      <c r="AP180" s="24">
        <v>0</v>
      </c>
      <c r="AQ180" s="23">
        <f t="shared" si="34"/>
        <v>5293.7172261119995</v>
      </c>
      <c r="AR180" s="23"/>
      <c r="AS180" s="23"/>
      <c r="AT180" s="23"/>
      <c r="AU180" s="23"/>
    </row>
    <row r="181" spans="1:47" outlineLevel="1" x14ac:dyDescent="0.25">
      <c r="A181" s="20">
        <v>173</v>
      </c>
      <c r="B181" s="21" t="s">
        <v>206</v>
      </c>
      <c r="C181" s="90" t="s">
        <v>229</v>
      </c>
      <c r="D181" s="20">
        <v>9</v>
      </c>
      <c r="E181" s="20">
        <v>180</v>
      </c>
      <c r="F181" s="20">
        <v>5</v>
      </c>
      <c r="G181" s="22">
        <v>9621.52</v>
      </c>
      <c r="H181" s="22">
        <v>0</v>
      </c>
      <c r="I181" s="22">
        <f t="shared" si="31"/>
        <v>9621.52</v>
      </c>
      <c r="J181" s="23">
        <v>9621.52</v>
      </c>
      <c r="K181" s="24">
        <f t="shared" si="36"/>
        <v>5</v>
      </c>
      <c r="L181" s="24">
        <f t="shared" si="25"/>
        <v>0</v>
      </c>
      <c r="M181" s="23">
        <f t="shared" si="26"/>
        <v>441</v>
      </c>
      <c r="N181" s="24"/>
      <c r="O181" s="23"/>
      <c r="P181" s="23">
        <f t="shared" si="33"/>
        <v>0</v>
      </c>
      <c r="Q181" s="23"/>
      <c r="R181" s="23"/>
      <c r="S181" s="23"/>
      <c r="T181" s="23">
        <f t="shared" si="27"/>
        <v>1248.86204352</v>
      </c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>
        <f t="shared" si="28"/>
        <v>1239</v>
      </c>
      <c r="AJ181" s="24">
        <v>5</v>
      </c>
      <c r="AK181" s="23"/>
      <c r="AL181" s="24">
        <f t="shared" si="35"/>
        <v>0</v>
      </c>
      <c r="AM181" s="24"/>
      <c r="AN181" s="23">
        <f t="shared" si="29"/>
        <v>2928.86204352</v>
      </c>
      <c r="AO181" s="24">
        <v>0</v>
      </c>
      <c r="AP181" s="24">
        <v>0</v>
      </c>
      <c r="AQ181" s="23">
        <f t="shared" si="34"/>
        <v>2928.86204352</v>
      </c>
      <c r="AR181" s="23"/>
      <c r="AS181" s="23"/>
      <c r="AT181" s="23"/>
      <c r="AU181" s="23"/>
    </row>
    <row r="182" spans="1:47" outlineLevel="1" x14ac:dyDescent="0.25">
      <c r="A182" s="20">
        <v>174</v>
      </c>
      <c r="B182" s="21" t="s">
        <v>206</v>
      </c>
      <c r="C182" s="90" t="s">
        <v>230</v>
      </c>
      <c r="D182" s="20">
        <v>9</v>
      </c>
      <c r="E182" s="20">
        <v>128</v>
      </c>
      <c r="F182" s="20">
        <v>4</v>
      </c>
      <c r="G182" s="22">
        <v>6954.9</v>
      </c>
      <c r="H182" s="22">
        <v>1545.9</v>
      </c>
      <c r="I182" s="22">
        <f t="shared" si="31"/>
        <v>8500.7999999999993</v>
      </c>
      <c r="J182" s="23">
        <v>6954.9</v>
      </c>
      <c r="K182" s="24">
        <f t="shared" si="36"/>
        <v>4</v>
      </c>
      <c r="L182" s="24">
        <f t="shared" si="25"/>
        <v>0</v>
      </c>
      <c r="M182" s="23">
        <f t="shared" si="26"/>
        <v>441</v>
      </c>
      <c r="N182" s="24"/>
      <c r="O182" s="23"/>
      <c r="P182" s="23">
        <f t="shared" si="33"/>
        <v>0</v>
      </c>
      <c r="Q182" s="23"/>
      <c r="R182" s="23"/>
      <c r="S182" s="23"/>
      <c r="T182" s="23">
        <f t="shared" si="27"/>
        <v>888.07967539200001</v>
      </c>
      <c r="U182" s="23"/>
      <c r="V182" s="23"/>
      <c r="W182" s="23"/>
      <c r="X182" s="23"/>
      <c r="Y182" s="23"/>
      <c r="Z182" s="23">
        <f>850*6*0.7</f>
        <v>3570</v>
      </c>
      <c r="AA182" s="23"/>
      <c r="AB182" s="23"/>
      <c r="AC182" s="23"/>
      <c r="AD182" s="23"/>
      <c r="AE182" s="23"/>
      <c r="AF182" s="23"/>
      <c r="AG182" s="23"/>
      <c r="AH182" s="23"/>
      <c r="AI182" s="23">
        <f t="shared" si="28"/>
        <v>991.2</v>
      </c>
      <c r="AJ182" s="24">
        <v>4</v>
      </c>
      <c r="AK182" s="23"/>
      <c r="AL182" s="24">
        <f t="shared" si="35"/>
        <v>0</v>
      </c>
      <c r="AM182" s="24"/>
      <c r="AN182" s="23">
        <f t="shared" si="29"/>
        <v>5890.2796753920002</v>
      </c>
      <c r="AO182" s="24">
        <v>0</v>
      </c>
      <c r="AP182" s="24">
        <v>0</v>
      </c>
      <c r="AQ182" s="23">
        <f t="shared" si="34"/>
        <v>5890.2796753920002</v>
      </c>
      <c r="AR182" s="23"/>
      <c r="AS182" s="23"/>
      <c r="AT182" s="23"/>
      <c r="AU182" s="23"/>
    </row>
    <row r="183" spans="1:47" outlineLevel="1" x14ac:dyDescent="0.25">
      <c r="A183" s="20">
        <v>175</v>
      </c>
      <c r="B183" s="21" t="s">
        <v>206</v>
      </c>
      <c r="C183" s="90" t="s">
        <v>231</v>
      </c>
      <c r="D183" s="20">
        <v>9</v>
      </c>
      <c r="E183" s="20">
        <v>147</v>
      </c>
      <c r="F183" s="20">
        <v>3</v>
      </c>
      <c r="G183" s="22">
        <v>6661.67</v>
      </c>
      <c r="H183" s="22">
        <v>647</v>
      </c>
      <c r="I183" s="22">
        <f t="shared" si="31"/>
        <v>7308.67</v>
      </c>
      <c r="J183" s="23">
        <v>6661.67</v>
      </c>
      <c r="K183" s="24">
        <f t="shared" si="36"/>
        <v>3</v>
      </c>
      <c r="L183" s="24">
        <f t="shared" si="25"/>
        <v>0</v>
      </c>
      <c r="M183" s="23">
        <f t="shared" si="26"/>
        <v>441</v>
      </c>
      <c r="N183" s="24"/>
      <c r="O183" s="23"/>
      <c r="P183" s="23">
        <f t="shared" si="33"/>
        <v>0</v>
      </c>
      <c r="Q183" s="23"/>
      <c r="R183" s="23"/>
      <c r="S183" s="23"/>
      <c r="T183" s="23">
        <f t="shared" si="27"/>
        <v>1019.904002208</v>
      </c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>
        <f t="shared" si="28"/>
        <v>495.6</v>
      </c>
      <c r="AJ183" s="24">
        <v>2</v>
      </c>
      <c r="AK183" s="23"/>
      <c r="AL183" s="24">
        <f t="shared" si="35"/>
        <v>0</v>
      </c>
      <c r="AM183" s="24"/>
      <c r="AN183" s="23">
        <f t="shared" si="29"/>
        <v>1956.504002208</v>
      </c>
      <c r="AO183" s="24">
        <v>0</v>
      </c>
      <c r="AP183" s="24">
        <f>45421.74+135682.89</f>
        <v>181104.63</v>
      </c>
      <c r="AQ183" s="23">
        <f t="shared" si="34"/>
        <v>183061.13400220801</v>
      </c>
      <c r="AR183" s="23"/>
      <c r="AS183" s="23"/>
      <c r="AT183" s="23"/>
      <c r="AU183" s="23"/>
    </row>
    <row r="184" spans="1:47" outlineLevel="1" x14ac:dyDescent="0.25">
      <c r="A184" s="20">
        <v>176</v>
      </c>
      <c r="B184" s="21" t="s">
        <v>206</v>
      </c>
      <c r="C184" s="90" t="s">
        <v>232</v>
      </c>
      <c r="D184" s="20">
        <v>5</v>
      </c>
      <c r="E184" s="20">
        <v>99</v>
      </c>
      <c r="F184" s="20">
        <v>6</v>
      </c>
      <c r="G184" s="22">
        <v>4656.6000000000004</v>
      </c>
      <c r="H184" s="22">
        <v>0</v>
      </c>
      <c r="I184" s="22">
        <f t="shared" si="31"/>
        <v>4656.6000000000004</v>
      </c>
      <c r="J184" s="23">
        <v>0</v>
      </c>
      <c r="K184" s="24"/>
      <c r="L184" s="24">
        <f t="shared" si="25"/>
        <v>0</v>
      </c>
      <c r="M184" s="23">
        <f t="shared" si="26"/>
        <v>441</v>
      </c>
      <c r="N184" s="24"/>
      <c r="O184" s="23"/>
      <c r="P184" s="23">
        <f t="shared" si="33"/>
        <v>0</v>
      </c>
      <c r="Q184" s="23"/>
      <c r="R184" s="23"/>
      <c r="S184" s="23"/>
      <c r="T184" s="23">
        <f t="shared" si="27"/>
        <v>686.87412393599993</v>
      </c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>
        <f t="shared" si="28"/>
        <v>1486.8</v>
      </c>
      <c r="AJ184" s="24">
        <v>6</v>
      </c>
      <c r="AK184" s="23"/>
      <c r="AL184" s="24">
        <f t="shared" si="35"/>
        <v>0</v>
      </c>
      <c r="AM184" s="24"/>
      <c r="AN184" s="23">
        <f t="shared" si="29"/>
        <v>2614.6741239359999</v>
      </c>
      <c r="AO184" s="24">
        <v>0</v>
      </c>
      <c r="AP184" s="24">
        <v>0</v>
      </c>
      <c r="AQ184" s="23">
        <f t="shared" si="34"/>
        <v>2614.6741239359999</v>
      </c>
      <c r="AR184" s="23"/>
      <c r="AS184" s="23"/>
      <c r="AT184" s="23"/>
      <c r="AU184" s="23"/>
    </row>
    <row r="185" spans="1:47" outlineLevel="1" x14ac:dyDescent="0.25">
      <c r="A185" s="20">
        <v>177</v>
      </c>
      <c r="B185" s="21" t="s">
        <v>206</v>
      </c>
      <c r="C185" s="90" t="s">
        <v>233</v>
      </c>
      <c r="D185" s="20">
        <v>9</v>
      </c>
      <c r="E185" s="20">
        <v>174</v>
      </c>
      <c r="F185" s="20">
        <v>5</v>
      </c>
      <c r="G185" s="22">
        <v>9277.9</v>
      </c>
      <c r="H185" s="22">
        <v>285.2</v>
      </c>
      <c r="I185" s="22">
        <f t="shared" si="31"/>
        <v>9563.1</v>
      </c>
      <c r="J185" s="23">
        <v>9277.9</v>
      </c>
      <c r="K185" s="24">
        <f t="shared" ref="K185:K190" si="37">F185</f>
        <v>5</v>
      </c>
      <c r="L185" s="24">
        <f t="shared" si="25"/>
        <v>0</v>
      </c>
      <c r="M185" s="23">
        <f t="shared" si="26"/>
        <v>441</v>
      </c>
      <c r="N185" s="24"/>
      <c r="O185" s="23"/>
      <c r="P185" s="23">
        <f t="shared" si="33"/>
        <v>0</v>
      </c>
      <c r="Q185" s="23"/>
      <c r="R185" s="23"/>
      <c r="S185" s="23"/>
      <c r="T185" s="23">
        <f t="shared" si="27"/>
        <v>1207.2333087359998</v>
      </c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>
        <f t="shared" si="28"/>
        <v>1239</v>
      </c>
      <c r="AJ185" s="24">
        <v>5</v>
      </c>
      <c r="AK185" s="23"/>
      <c r="AL185" s="24">
        <f t="shared" si="35"/>
        <v>0</v>
      </c>
      <c r="AM185" s="24"/>
      <c r="AN185" s="23">
        <f t="shared" si="29"/>
        <v>2887.2333087359998</v>
      </c>
      <c r="AO185" s="24">
        <v>0</v>
      </c>
      <c r="AP185" s="24">
        <v>0</v>
      </c>
      <c r="AQ185" s="23">
        <f t="shared" si="34"/>
        <v>2887.2333087359998</v>
      </c>
      <c r="AR185" s="23"/>
      <c r="AS185" s="23"/>
      <c r="AT185" s="23"/>
      <c r="AU185" s="23"/>
    </row>
    <row r="186" spans="1:47" outlineLevel="1" x14ac:dyDescent="0.25">
      <c r="A186" s="20">
        <v>178</v>
      </c>
      <c r="B186" s="21" t="s">
        <v>206</v>
      </c>
      <c r="C186" s="90" t="s">
        <v>234</v>
      </c>
      <c r="D186" s="20">
        <v>9</v>
      </c>
      <c r="E186" s="20">
        <v>27</v>
      </c>
      <c r="F186" s="20">
        <v>1</v>
      </c>
      <c r="G186" s="22">
        <v>1783.4</v>
      </c>
      <c r="H186" s="22">
        <v>0</v>
      </c>
      <c r="I186" s="22">
        <f t="shared" si="31"/>
        <v>1783.4</v>
      </c>
      <c r="J186" s="23">
        <v>1783.4</v>
      </c>
      <c r="K186" s="24">
        <f t="shared" si="37"/>
        <v>1</v>
      </c>
      <c r="L186" s="24">
        <f t="shared" si="25"/>
        <v>0</v>
      </c>
      <c r="M186" s="23">
        <f t="shared" si="26"/>
        <v>441</v>
      </c>
      <c r="N186" s="24"/>
      <c r="O186" s="23"/>
      <c r="P186" s="23">
        <f t="shared" si="33"/>
        <v>0</v>
      </c>
      <c r="Q186" s="23"/>
      <c r="R186" s="23"/>
      <c r="S186" s="23"/>
      <c r="T186" s="23">
        <f t="shared" si="27"/>
        <v>187.32930652799999</v>
      </c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>
        <f t="shared" si="28"/>
        <v>247.8</v>
      </c>
      <c r="AJ186" s="24">
        <v>1</v>
      </c>
      <c r="AK186" s="23"/>
      <c r="AL186" s="24">
        <f t="shared" si="35"/>
        <v>979.99999999999989</v>
      </c>
      <c r="AM186" s="24">
        <v>2</v>
      </c>
      <c r="AN186" s="23">
        <f t="shared" si="29"/>
        <v>1856.1293065279999</v>
      </c>
      <c r="AO186" s="24">
        <v>0</v>
      </c>
      <c r="AP186" s="24">
        <v>0</v>
      </c>
      <c r="AQ186" s="23">
        <f t="shared" si="34"/>
        <v>1856.1293065279999</v>
      </c>
      <c r="AR186" s="23"/>
      <c r="AS186" s="23"/>
      <c r="AT186" s="23"/>
      <c r="AU186" s="23"/>
    </row>
    <row r="187" spans="1:47" outlineLevel="1" x14ac:dyDescent="0.25">
      <c r="A187" s="20">
        <v>179</v>
      </c>
      <c r="B187" s="21" t="s">
        <v>206</v>
      </c>
      <c r="C187" s="90" t="s">
        <v>235</v>
      </c>
      <c r="D187" s="20">
        <v>9</v>
      </c>
      <c r="E187" s="20">
        <v>36</v>
      </c>
      <c r="F187" s="20">
        <v>1</v>
      </c>
      <c r="G187" s="22">
        <v>1953</v>
      </c>
      <c r="H187" s="22">
        <v>0</v>
      </c>
      <c r="I187" s="22">
        <f t="shared" si="31"/>
        <v>1953</v>
      </c>
      <c r="J187" s="23">
        <v>1953</v>
      </c>
      <c r="K187" s="24">
        <f t="shared" si="37"/>
        <v>1</v>
      </c>
      <c r="L187" s="24">
        <f t="shared" si="25"/>
        <v>0</v>
      </c>
      <c r="M187" s="23">
        <f t="shared" si="26"/>
        <v>441</v>
      </c>
      <c r="N187" s="24"/>
      <c r="O187" s="23"/>
      <c r="P187" s="23">
        <f t="shared" si="33"/>
        <v>0</v>
      </c>
      <c r="Q187" s="23"/>
      <c r="R187" s="23"/>
      <c r="S187" s="23"/>
      <c r="T187" s="23">
        <f t="shared" si="27"/>
        <v>249.77240870400001</v>
      </c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>
        <f t="shared" si="28"/>
        <v>247.8</v>
      </c>
      <c r="AJ187" s="24">
        <v>1</v>
      </c>
      <c r="AK187" s="23"/>
      <c r="AL187" s="24">
        <f t="shared" si="35"/>
        <v>1959.9999999999998</v>
      </c>
      <c r="AM187" s="24">
        <v>4</v>
      </c>
      <c r="AN187" s="23">
        <f t="shared" si="29"/>
        <v>2898.5724087039998</v>
      </c>
      <c r="AO187" s="24">
        <v>0</v>
      </c>
      <c r="AP187" s="24">
        <v>0</v>
      </c>
      <c r="AQ187" s="23">
        <f t="shared" si="34"/>
        <v>2898.5724087039998</v>
      </c>
      <c r="AR187" s="23"/>
      <c r="AS187" s="23"/>
      <c r="AT187" s="23"/>
      <c r="AU187" s="23"/>
    </row>
    <row r="188" spans="1:47" outlineLevel="1" x14ac:dyDescent="0.25">
      <c r="A188" s="20">
        <v>180</v>
      </c>
      <c r="B188" s="21" t="s">
        <v>206</v>
      </c>
      <c r="C188" s="90" t="s">
        <v>236</v>
      </c>
      <c r="D188" s="20">
        <v>9</v>
      </c>
      <c r="E188" s="20">
        <v>159</v>
      </c>
      <c r="F188" s="20">
        <v>3</v>
      </c>
      <c r="G188" s="22">
        <v>7286.6</v>
      </c>
      <c r="H188" s="22">
        <v>0</v>
      </c>
      <c r="I188" s="22">
        <f t="shared" si="31"/>
        <v>7286.6</v>
      </c>
      <c r="J188" s="23">
        <v>7286.6</v>
      </c>
      <c r="K188" s="24">
        <f t="shared" si="37"/>
        <v>3</v>
      </c>
      <c r="L188" s="24">
        <f t="shared" si="25"/>
        <v>0</v>
      </c>
      <c r="M188" s="23">
        <f t="shared" si="26"/>
        <v>441</v>
      </c>
      <c r="N188" s="24"/>
      <c r="O188" s="23"/>
      <c r="P188" s="23">
        <f t="shared" si="33"/>
        <v>0</v>
      </c>
      <c r="Q188" s="23"/>
      <c r="R188" s="23"/>
      <c r="S188" s="23"/>
      <c r="T188" s="23">
        <f t="shared" si="27"/>
        <v>1103.1614717759999</v>
      </c>
      <c r="U188" s="23"/>
      <c r="V188" s="23"/>
      <c r="W188" s="23"/>
      <c r="X188" s="23"/>
      <c r="Y188" s="23"/>
      <c r="Z188" s="23">
        <f>850*6*0.7</f>
        <v>3570</v>
      </c>
      <c r="AA188" s="23"/>
      <c r="AB188" s="23"/>
      <c r="AC188" s="23"/>
      <c r="AD188" s="23"/>
      <c r="AE188" s="23"/>
      <c r="AF188" s="23"/>
      <c r="AG188" s="23"/>
      <c r="AH188" s="23"/>
      <c r="AI188" s="23">
        <f t="shared" si="28"/>
        <v>743.4</v>
      </c>
      <c r="AJ188" s="24">
        <v>3</v>
      </c>
      <c r="AK188" s="23"/>
      <c r="AL188" s="24">
        <f t="shared" si="35"/>
        <v>2940</v>
      </c>
      <c r="AM188" s="24">
        <v>6</v>
      </c>
      <c r="AN188" s="23">
        <f t="shared" si="29"/>
        <v>8797.561471776</v>
      </c>
      <c r="AO188" s="24">
        <f>9313.276+9556.26</f>
        <v>18869.536</v>
      </c>
      <c r="AP188" s="24">
        <v>0</v>
      </c>
      <c r="AQ188" s="23">
        <f t="shared" si="34"/>
        <v>27667.097471776</v>
      </c>
      <c r="AR188" s="23"/>
      <c r="AS188" s="23"/>
      <c r="AT188" s="23"/>
      <c r="AU188" s="23"/>
    </row>
    <row r="189" spans="1:47" outlineLevel="1" x14ac:dyDescent="0.25">
      <c r="A189" s="20">
        <v>181</v>
      </c>
      <c r="B189" s="21" t="s">
        <v>206</v>
      </c>
      <c r="C189" s="90" t="s">
        <v>237</v>
      </c>
      <c r="D189" s="20">
        <v>9</v>
      </c>
      <c r="E189" s="20">
        <v>102</v>
      </c>
      <c r="F189" s="20">
        <v>3</v>
      </c>
      <c r="G189" s="22">
        <v>5452.2</v>
      </c>
      <c r="H189" s="22">
        <v>358.94</v>
      </c>
      <c r="I189" s="22">
        <f t="shared" si="31"/>
        <v>5811.1399999999994</v>
      </c>
      <c r="J189" s="23">
        <v>5452.2</v>
      </c>
      <c r="K189" s="24">
        <f t="shared" si="37"/>
        <v>3</v>
      </c>
      <c r="L189" s="24">
        <f t="shared" si="25"/>
        <v>0</v>
      </c>
      <c r="M189" s="23">
        <f t="shared" si="26"/>
        <v>441</v>
      </c>
      <c r="N189" s="24">
        <v>6</v>
      </c>
      <c r="O189" s="23"/>
      <c r="P189" s="23">
        <f t="shared" si="33"/>
        <v>3360</v>
      </c>
      <c r="Q189" s="23"/>
      <c r="R189" s="23"/>
      <c r="S189" s="23"/>
      <c r="T189" s="23">
        <f t="shared" si="27"/>
        <v>707.68849132800005</v>
      </c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>
        <f t="shared" si="28"/>
        <v>743.4</v>
      </c>
      <c r="AJ189" s="24">
        <v>3</v>
      </c>
      <c r="AK189" s="23"/>
      <c r="AL189" s="24">
        <f t="shared" si="35"/>
        <v>0</v>
      </c>
      <c r="AM189" s="24"/>
      <c r="AN189" s="23">
        <f t="shared" si="29"/>
        <v>5252.0884913279997</v>
      </c>
      <c r="AO189" s="24">
        <v>0</v>
      </c>
      <c r="AP189" s="24">
        <v>0</v>
      </c>
      <c r="AQ189" s="23">
        <f t="shared" si="34"/>
        <v>5252.0884913279997</v>
      </c>
      <c r="AR189" s="23"/>
      <c r="AS189" s="23"/>
      <c r="AT189" s="23"/>
      <c r="AU189" s="23"/>
    </row>
    <row r="190" spans="1:47" outlineLevel="1" x14ac:dyDescent="0.25">
      <c r="A190" s="20">
        <v>182</v>
      </c>
      <c r="B190" s="21" t="s">
        <v>206</v>
      </c>
      <c r="C190" s="90" t="s">
        <v>238</v>
      </c>
      <c r="D190" s="20">
        <v>9</v>
      </c>
      <c r="E190" s="20">
        <v>108</v>
      </c>
      <c r="F190" s="20">
        <v>2</v>
      </c>
      <c r="G190" s="22">
        <v>4978.8999999999996</v>
      </c>
      <c r="H190" s="22">
        <v>51.8</v>
      </c>
      <c r="I190" s="22">
        <f t="shared" si="31"/>
        <v>5030.7</v>
      </c>
      <c r="J190" s="23">
        <v>4978.8999999999996</v>
      </c>
      <c r="K190" s="24">
        <f t="shared" si="37"/>
        <v>2</v>
      </c>
      <c r="L190" s="24">
        <f t="shared" si="25"/>
        <v>0</v>
      </c>
      <c r="M190" s="23">
        <f t="shared" si="26"/>
        <v>441</v>
      </c>
      <c r="N190" s="24">
        <v>4</v>
      </c>
      <c r="O190" s="23"/>
      <c r="P190" s="23">
        <f t="shared" si="33"/>
        <v>2240</v>
      </c>
      <c r="Q190" s="23"/>
      <c r="R190" s="23"/>
      <c r="S190" s="23"/>
      <c r="T190" s="23">
        <f t="shared" si="27"/>
        <v>749.31722611199996</v>
      </c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>
        <f t="shared" si="28"/>
        <v>495.6</v>
      </c>
      <c r="AJ190" s="24">
        <v>2</v>
      </c>
      <c r="AK190" s="23"/>
      <c r="AL190" s="24">
        <f t="shared" si="35"/>
        <v>0</v>
      </c>
      <c r="AM190" s="24"/>
      <c r="AN190" s="23">
        <f t="shared" si="29"/>
        <v>3925.9172261119998</v>
      </c>
      <c r="AO190" s="24">
        <v>0</v>
      </c>
      <c r="AP190" s="24">
        <v>0</v>
      </c>
      <c r="AQ190" s="23">
        <f t="shared" si="34"/>
        <v>3925.9172261119998</v>
      </c>
      <c r="AR190" s="23"/>
      <c r="AS190" s="23"/>
      <c r="AT190" s="23"/>
      <c r="AU190" s="23"/>
    </row>
    <row r="191" spans="1:47" outlineLevel="1" x14ac:dyDescent="0.25">
      <c r="A191" s="20">
        <v>183</v>
      </c>
      <c r="B191" s="21" t="s">
        <v>206</v>
      </c>
      <c r="C191" s="90" t="s">
        <v>239</v>
      </c>
      <c r="D191" s="20">
        <v>5</v>
      </c>
      <c r="E191" s="20">
        <v>70</v>
      </c>
      <c r="F191" s="20">
        <v>4</v>
      </c>
      <c r="G191" s="22">
        <v>3425.8</v>
      </c>
      <c r="H191" s="22">
        <v>0</v>
      </c>
      <c r="I191" s="22">
        <f t="shared" si="31"/>
        <v>3425.8</v>
      </c>
      <c r="J191" s="23">
        <v>0</v>
      </c>
      <c r="K191" s="24"/>
      <c r="L191" s="24">
        <f t="shared" si="25"/>
        <v>0</v>
      </c>
      <c r="M191" s="23">
        <f t="shared" si="26"/>
        <v>441</v>
      </c>
      <c r="N191" s="24"/>
      <c r="O191" s="23"/>
      <c r="P191" s="23">
        <f t="shared" si="33"/>
        <v>0</v>
      </c>
      <c r="Q191" s="23"/>
      <c r="R191" s="23"/>
      <c r="S191" s="23"/>
      <c r="T191" s="23">
        <f t="shared" si="27"/>
        <v>485.66857247999991</v>
      </c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>
        <f t="shared" si="28"/>
        <v>991.2</v>
      </c>
      <c r="AJ191" s="24">
        <v>4</v>
      </c>
      <c r="AK191" s="23"/>
      <c r="AL191" s="24">
        <f t="shared" si="35"/>
        <v>0</v>
      </c>
      <c r="AM191" s="24"/>
      <c r="AN191" s="23">
        <f t="shared" si="29"/>
        <v>1917.86857248</v>
      </c>
      <c r="AO191" s="24">
        <v>0</v>
      </c>
      <c r="AP191" s="24">
        <v>0</v>
      </c>
      <c r="AQ191" s="23">
        <f t="shared" si="34"/>
        <v>1917.86857248</v>
      </c>
      <c r="AR191" s="23"/>
      <c r="AS191" s="23"/>
      <c r="AT191" s="23"/>
      <c r="AU191" s="23"/>
    </row>
    <row r="192" spans="1:47" outlineLevel="1" x14ac:dyDescent="0.25">
      <c r="A192" s="20">
        <v>184</v>
      </c>
      <c r="B192" s="21" t="s">
        <v>206</v>
      </c>
      <c r="C192" s="90" t="s">
        <v>240</v>
      </c>
      <c r="D192" s="20">
        <v>9</v>
      </c>
      <c r="E192" s="20">
        <v>180</v>
      </c>
      <c r="F192" s="20">
        <v>5</v>
      </c>
      <c r="G192" s="22">
        <v>9577.7000000000007</v>
      </c>
      <c r="H192" s="22">
        <v>50.3</v>
      </c>
      <c r="I192" s="22">
        <f t="shared" si="31"/>
        <v>9628</v>
      </c>
      <c r="J192" s="23">
        <v>9577.7000000000007</v>
      </c>
      <c r="K192" s="24">
        <f>F192</f>
        <v>5</v>
      </c>
      <c r="L192" s="24">
        <f t="shared" si="25"/>
        <v>0</v>
      </c>
      <c r="M192" s="23">
        <f t="shared" si="26"/>
        <v>441</v>
      </c>
      <c r="N192" s="24"/>
      <c r="O192" s="23"/>
      <c r="P192" s="23">
        <f t="shared" si="33"/>
        <v>0</v>
      </c>
      <c r="Q192" s="23"/>
      <c r="R192" s="23"/>
      <c r="S192" s="23">
        <f>300*7*0.7</f>
        <v>1470</v>
      </c>
      <c r="T192" s="23">
        <f t="shared" si="27"/>
        <v>1248.86204352</v>
      </c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>
        <f t="shared" si="28"/>
        <v>1239</v>
      </c>
      <c r="AJ192" s="24">
        <v>5</v>
      </c>
      <c r="AK192" s="23"/>
      <c r="AL192" s="24">
        <f t="shared" si="35"/>
        <v>4900</v>
      </c>
      <c r="AM192" s="24">
        <v>10</v>
      </c>
      <c r="AN192" s="23">
        <f t="shared" si="29"/>
        <v>9298.8620435199991</v>
      </c>
      <c r="AO192" s="24">
        <v>0</v>
      </c>
      <c r="AP192" s="24">
        <v>0</v>
      </c>
      <c r="AQ192" s="23">
        <f t="shared" si="34"/>
        <v>9298.8620435199991</v>
      </c>
      <c r="AR192" s="23"/>
      <c r="AS192" s="23"/>
      <c r="AT192" s="23"/>
      <c r="AU192" s="23"/>
    </row>
    <row r="193" spans="1:47" outlineLevel="1" x14ac:dyDescent="0.25">
      <c r="A193" s="20">
        <v>185</v>
      </c>
      <c r="B193" s="21" t="s">
        <v>206</v>
      </c>
      <c r="C193" s="90" t="s">
        <v>241</v>
      </c>
      <c r="D193" s="20">
        <v>5</v>
      </c>
      <c r="E193" s="20">
        <v>112</v>
      </c>
      <c r="F193" s="20">
        <v>8</v>
      </c>
      <c r="G193" s="22">
        <v>5479.4</v>
      </c>
      <c r="H193" s="22">
        <f>92.3+61.3</f>
        <v>153.6</v>
      </c>
      <c r="I193" s="22">
        <f t="shared" si="31"/>
        <v>5633</v>
      </c>
      <c r="J193" s="23">
        <v>0</v>
      </c>
      <c r="K193" s="24"/>
      <c r="L193" s="24">
        <f t="shared" si="25"/>
        <v>0</v>
      </c>
      <c r="M193" s="23">
        <f t="shared" si="26"/>
        <v>441</v>
      </c>
      <c r="N193" s="24"/>
      <c r="O193" s="23"/>
      <c r="P193" s="23">
        <f t="shared" si="33"/>
        <v>0</v>
      </c>
      <c r="Q193" s="23"/>
      <c r="R193" s="23"/>
      <c r="S193" s="23"/>
      <c r="T193" s="23">
        <f t="shared" si="27"/>
        <v>777.06971596799997</v>
      </c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>
        <f t="shared" si="28"/>
        <v>1982.4</v>
      </c>
      <c r="AJ193" s="24">
        <v>8</v>
      </c>
      <c r="AK193" s="23"/>
      <c r="AL193" s="24">
        <f t="shared" si="35"/>
        <v>0</v>
      </c>
      <c r="AM193" s="24"/>
      <c r="AN193" s="23">
        <f t="shared" si="29"/>
        <v>3200.4697159679999</v>
      </c>
      <c r="AO193" s="24">
        <v>0</v>
      </c>
      <c r="AP193" s="24">
        <v>0</v>
      </c>
      <c r="AQ193" s="23">
        <f t="shared" si="34"/>
        <v>3200.4697159679999</v>
      </c>
      <c r="AR193" s="23"/>
      <c r="AS193" s="23"/>
      <c r="AT193" s="23"/>
      <c r="AU193" s="23"/>
    </row>
    <row r="194" spans="1:47" outlineLevel="1" x14ac:dyDescent="0.25">
      <c r="A194" s="20">
        <v>186</v>
      </c>
      <c r="B194" s="21" t="s">
        <v>206</v>
      </c>
      <c r="C194" s="90" t="s">
        <v>242</v>
      </c>
      <c r="D194" s="20">
        <v>5</v>
      </c>
      <c r="E194" s="20">
        <v>89</v>
      </c>
      <c r="F194" s="20">
        <v>6</v>
      </c>
      <c r="G194" s="22">
        <v>4388.1000000000004</v>
      </c>
      <c r="H194" s="22">
        <v>0</v>
      </c>
      <c r="I194" s="22">
        <f t="shared" si="31"/>
        <v>4388.1000000000004</v>
      </c>
      <c r="J194" s="23">
        <v>0</v>
      </c>
      <c r="K194" s="24"/>
      <c r="L194" s="24">
        <f t="shared" si="25"/>
        <v>0</v>
      </c>
      <c r="M194" s="23">
        <f t="shared" si="26"/>
        <v>441</v>
      </c>
      <c r="N194" s="24"/>
      <c r="O194" s="23"/>
      <c r="P194" s="23">
        <f t="shared" si="33"/>
        <v>0</v>
      </c>
      <c r="Q194" s="23"/>
      <c r="R194" s="23"/>
      <c r="S194" s="23"/>
      <c r="T194" s="23">
        <f t="shared" si="27"/>
        <v>617.49289929599991</v>
      </c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>
        <f t="shared" si="28"/>
        <v>1486.8</v>
      </c>
      <c r="AJ194" s="24">
        <v>6</v>
      </c>
      <c r="AK194" s="23"/>
      <c r="AL194" s="24">
        <f t="shared" si="35"/>
        <v>0</v>
      </c>
      <c r="AM194" s="24"/>
      <c r="AN194" s="23">
        <f t="shared" si="29"/>
        <v>2545.2928992959996</v>
      </c>
      <c r="AO194" s="24">
        <v>0</v>
      </c>
      <c r="AP194" s="24">
        <v>0</v>
      </c>
      <c r="AQ194" s="23">
        <f t="shared" si="34"/>
        <v>2545.2928992959996</v>
      </c>
      <c r="AR194" s="23"/>
      <c r="AS194" s="23"/>
      <c r="AT194" s="23"/>
      <c r="AU194" s="23"/>
    </row>
    <row r="195" spans="1:47" outlineLevel="1" x14ac:dyDescent="0.25">
      <c r="A195" s="20">
        <v>187</v>
      </c>
      <c r="B195" s="21" t="s">
        <v>206</v>
      </c>
      <c r="C195" s="90" t="s">
        <v>243</v>
      </c>
      <c r="D195" s="20">
        <v>9</v>
      </c>
      <c r="E195" s="20">
        <v>143</v>
      </c>
      <c r="F195" s="20">
        <v>4</v>
      </c>
      <c r="G195" s="22">
        <v>7668.3</v>
      </c>
      <c r="H195" s="22">
        <v>425.6</v>
      </c>
      <c r="I195" s="22">
        <f t="shared" si="31"/>
        <v>8093.9000000000005</v>
      </c>
      <c r="J195" s="23">
        <v>7668.3</v>
      </c>
      <c r="K195" s="24">
        <f>F195</f>
        <v>4</v>
      </c>
      <c r="L195" s="24">
        <f t="shared" si="25"/>
        <v>0</v>
      </c>
      <c r="M195" s="23">
        <f t="shared" si="26"/>
        <v>441</v>
      </c>
      <c r="N195" s="24"/>
      <c r="O195" s="23"/>
      <c r="P195" s="23">
        <f t="shared" si="33"/>
        <v>0</v>
      </c>
      <c r="Q195" s="23"/>
      <c r="R195" s="23"/>
      <c r="S195" s="23"/>
      <c r="T195" s="23">
        <f t="shared" si="27"/>
        <v>992.15151235199994</v>
      </c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>
        <f t="shared" si="28"/>
        <v>991.2</v>
      </c>
      <c r="AJ195" s="24">
        <v>4</v>
      </c>
      <c r="AK195" s="23"/>
      <c r="AL195" s="24">
        <f t="shared" si="35"/>
        <v>3919.9999999999995</v>
      </c>
      <c r="AM195" s="24">
        <v>8</v>
      </c>
      <c r="AN195" s="23">
        <f t="shared" si="29"/>
        <v>6344.3515123519992</v>
      </c>
      <c r="AO195" s="24">
        <v>0</v>
      </c>
      <c r="AP195" s="24">
        <v>0</v>
      </c>
      <c r="AQ195" s="23">
        <f t="shared" si="34"/>
        <v>6344.3515123519992</v>
      </c>
      <c r="AR195" s="23"/>
      <c r="AS195" s="23"/>
      <c r="AT195" s="23"/>
      <c r="AU195" s="23"/>
    </row>
    <row r="196" spans="1:47" outlineLevel="1" x14ac:dyDescent="0.25">
      <c r="A196" s="20">
        <v>188</v>
      </c>
      <c r="B196" s="21" t="s">
        <v>206</v>
      </c>
      <c r="C196" s="90" t="s">
        <v>244</v>
      </c>
      <c r="D196" s="20">
        <v>9</v>
      </c>
      <c r="E196" s="20">
        <v>27</v>
      </c>
      <c r="F196" s="20">
        <v>1</v>
      </c>
      <c r="G196" s="22">
        <v>1848.28</v>
      </c>
      <c r="H196" s="22">
        <v>0</v>
      </c>
      <c r="I196" s="22">
        <f t="shared" si="31"/>
        <v>1848.28</v>
      </c>
      <c r="J196" s="23">
        <v>1848.28</v>
      </c>
      <c r="K196" s="24">
        <f>F196</f>
        <v>1</v>
      </c>
      <c r="L196" s="24">
        <f t="shared" si="25"/>
        <v>0</v>
      </c>
      <c r="M196" s="23">
        <f t="shared" si="26"/>
        <v>441</v>
      </c>
      <c r="N196" s="24"/>
      <c r="O196" s="23"/>
      <c r="P196" s="23">
        <f t="shared" si="33"/>
        <v>0</v>
      </c>
      <c r="Q196" s="23"/>
      <c r="R196" s="23"/>
      <c r="S196" s="23"/>
      <c r="T196" s="23">
        <f t="shared" si="27"/>
        <v>187.32930652799999</v>
      </c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>
        <f t="shared" si="28"/>
        <v>247.8</v>
      </c>
      <c r="AJ196" s="24">
        <v>1</v>
      </c>
      <c r="AK196" s="23"/>
      <c r="AL196" s="24">
        <f t="shared" si="35"/>
        <v>979.99999999999989</v>
      </c>
      <c r="AM196" s="24">
        <v>2</v>
      </c>
      <c r="AN196" s="23">
        <f t="shared" si="29"/>
        <v>1856.1293065279999</v>
      </c>
      <c r="AO196" s="24">
        <v>0</v>
      </c>
      <c r="AP196" s="24">
        <v>0</v>
      </c>
      <c r="AQ196" s="23">
        <f t="shared" si="34"/>
        <v>1856.1293065279999</v>
      </c>
      <c r="AR196" s="23"/>
      <c r="AS196" s="23"/>
      <c r="AT196" s="23"/>
      <c r="AU196" s="23"/>
    </row>
    <row r="197" spans="1:47" s="29" customFormat="1" x14ac:dyDescent="0.25">
      <c r="A197" s="25"/>
      <c r="B197" s="26"/>
      <c r="C197" s="91" t="s">
        <v>245</v>
      </c>
      <c r="D197" s="25"/>
      <c r="E197" s="27">
        <f t="shared" ref="E197:AR197" si="38">SUM(E159:E196)</f>
        <v>4038</v>
      </c>
      <c r="F197" s="28">
        <f t="shared" si="38"/>
        <v>133</v>
      </c>
      <c r="G197" s="28">
        <f t="shared" si="38"/>
        <v>212040.73</v>
      </c>
      <c r="H197" s="28">
        <f t="shared" si="38"/>
        <v>10649.680000000002</v>
      </c>
      <c r="I197" s="28">
        <f t="shared" si="38"/>
        <v>222690.41</v>
      </c>
      <c r="J197" s="28">
        <f t="shared" si="38"/>
        <v>185259.63</v>
      </c>
      <c r="K197" s="27">
        <f t="shared" si="38"/>
        <v>98</v>
      </c>
      <c r="L197" s="27">
        <f t="shared" si="38"/>
        <v>0</v>
      </c>
      <c r="M197" s="28">
        <f t="shared" si="38"/>
        <v>16758</v>
      </c>
      <c r="N197" s="27">
        <f t="shared" si="38"/>
        <v>38</v>
      </c>
      <c r="O197" s="28">
        <f t="shared" si="38"/>
        <v>0</v>
      </c>
      <c r="P197" s="28">
        <f t="shared" si="38"/>
        <v>21280</v>
      </c>
      <c r="Q197" s="28">
        <f t="shared" si="38"/>
        <v>0</v>
      </c>
      <c r="R197" s="28">
        <f t="shared" si="38"/>
        <v>112000</v>
      </c>
      <c r="S197" s="28">
        <f t="shared" si="38"/>
        <v>5880</v>
      </c>
      <c r="T197" s="28">
        <f t="shared" si="38"/>
        <v>28016.138509632001</v>
      </c>
      <c r="U197" s="28">
        <f t="shared" si="38"/>
        <v>0</v>
      </c>
      <c r="V197" s="28">
        <f t="shared" si="38"/>
        <v>0</v>
      </c>
      <c r="W197" s="28">
        <f t="shared" si="38"/>
        <v>0</v>
      </c>
      <c r="X197" s="28">
        <f t="shared" si="38"/>
        <v>0</v>
      </c>
      <c r="Y197" s="28">
        <f t="shared" si="38"/>
        <v>0</v>
      </c>
      <c r="Z197" s="28">
        <f t="shared" si="38"/>
        <v>7140</v>
      </c>
      <c r="AA197" s="28">
        <f t="shared" si="38"/>
        <v>0</v>
      </c>
      <c r="AB197" s="28">
        <f t="shared" si="38"/>
        <v>0</v>
      </c>
      <c r="AC197" s="28">
        <f t="shared" si="38"/>
        <v>0</v>
      </c>
      <c r="AD197" s="28">
        <f t="shared" si="38"/>
        <v>0</v>
      </c>
      <c r="AE197" s="28">
        <f t="shared" si="38"/>
        <v>0</v>
      </c>
      <c r="AF197" s="28">
        <f t="shared" si="38"/>
        <v>0</v>
      </c>
      <c r="AG197" s="28">
        <f t="shared" si="38"/>
        <v>0</v>
      </c>
      <c r="AH197" s="28">
        <f t="shared" si="38"/>
        <v>0</v>
      </c>
      <c r="AI197" s="28">
        <f t="shared" si="38"/>
        <v>30727.199999999997</v>
      </c>
      <c r="AJ197" s="28">
        <f t="shared" si="38"/>
        <v>124</v>
      </c>
      <c r="AK197" s="28">
        <f t="shared" si="38"/>
        <v>0</v>
      </c>
      <c r="AL197" s="28">
        <f t="shared" si="38"/>
        <v>30380</v>
      </c>
      <c r="AM197" s="28">
        <f t="shared" si="38"/>
        <v>62</v>
      </c>
      <c r="AN197" s="28">
        <f t="shared" si="38"/>
        <v>252181.3385096321</v>
      </c>
      <c r="AO197" s="27">
        <f t="shared" si="38"/>
        <v>68394.296000000002</v>
      </c>
      <c r="AP197" s="27">
        <f t="shared" si="38"/>
        <v>181104.63</v>
      </c>
      <c r="AQ197" s="28">
        <f t="shared" si="38"/>
        <v>501680.26450963208</v>
      </c>
      <c r="AR197" s="28">
        <f t="shared" si="38"/>
        <v>0</v>
      </c>
      <c r="AS197" s="28"/>
      <c r="AT197" s="28"/>
      <c r="AU197" s="28"/>
    </row>
    <row r="198" spans="1:47" outlineLevel="1" x14ac:dyDescent="0.25">
      <c r="A198" s="20">
        <v>189</v>
      </c>
      <c r="B198" s="21" t="s">
        <v>246</v>
      </c>
      <c r="C198" s="90" t="s">
        <v>247</v>
      </c>
      <c r="D198" s="20">
        <v>5</v>
      </c>
      <c r="E198" s="20">
        <v>98</v>
      </c>
      <c r="F198" s="20">
        <v>6</v>
      </c>
      <c r="G198" s="22">
        <v>4494.5</v>
      </c>
      <c r="H198" s="22">
        <v>693.6</v>
      </c>
      <c r="I198" s="22">
        <f t="shared" ref="I198:I229" si="39">H198+G198</f>
        <v>5188.1000000000004</v>
      </c>
      <c r="J198" s="23">
        <v>0</v>
      </c>
      <c r="K198" s="24"/>
      <c r="L198" s="24">
        <f t="shared" ref="L198:L220" si="40">75*0*0.7</f>
        <v>0</v>
      </c>
      <c r="M198" s="23">
        <f t="shared" ref="M198:M229" si="41">90*7*0.7</f>
        <v>441</v>
      </c>
      <c r="N198" s="24"/>
      <c r="O198" s="23"/>
      <c r="P198" s="23">
        <f t="shared" ref="P198:P229" si="42">N198*100*8*0.7</f>
        <v>0</v>
      </c>
      <c r="Q198" s="23"/>
      <c r="R198" s="23"/>
      <c r="S198" s="23"/>
      <c r="T198" s="23">
        <f t="shared" ref="T198:T229" si="43">(E198*1.26*1.18*8*0.7)*0.8333</f>
        <v>679.93600147200004</v>
      </c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>
        <f t="shared" ref="AI198:AI229" si="44">ROUND(AJ198*50*1.18*6*0.7,2)</f>
        <v>0</v>
      </c>
      <c r="AJ198" s="24"/>
      <c r="AK198" s="23"/>
      <c r="AL198" s="24"/>
      <c r="AM198" s="24"/>
      <c r="AN198" s="23">
        <f t="shared" ref="AN198:AN229" si="45">SUM(P198:AI198)+L198+M198+AK198+AL198</f>
        <v>1120.936001472</v>
      </c>
      <c r="AO198" s="24">
        <v>0</v>
      </c>
      <c r="AP198" s="24">
        <v>0</v>
      </c>
      <c r="AQ198" s="23">
        <f t="shared" ref="AQ198:AQ229" si="46">AN198+AO198+AP198</f>
        <v>1120.936001472</v>
      </c>
      <c r="AR198" s="23"/>
      <c r="AS198" s="23"/>
      <c r="AT198" s="23"/>
      <c r="AU198" s="23"/>
    </row>
    <row r="199" spans="1:47" outlineLevel="1" x14ac:dyDescent="0.25">
      <c r="A199" s="20">
        <v>190</v>
      </c>
      <c r="B199" s="21" t="s">
        <v>246</v>
      </c>
      <c r="C199" s="90" t="s">
        <v>248</v>
      </c>
      <c r="D199" s="20">
        <v>5</v>
      </c>
      <c r="E199" s="20">
        <v>56</v>
      </c>
      <c r="F199" s="20">
        <v>4</v>
      </c>
      <c r="G199" s="22">
        <v>2666.1</v>
      </c>
      <c r="H199" s="22">
        <v>0</v>
      </c>
      <c r="I199" s="22">
        <f t="shared" si="39"/>
        <v>2666.1</v>
      </c>
      <c r="J199" s="23">
        <v>0</v>
      </c>
      <c r="K199" s="24"/>
      <c r="L199" s="24">
        <f t="shared" si="40"/>
        <v>0</v>
      </c>
      <c r="M199" s="23">
        <f t="shared" si="41"/>
        <v>441</v>
      </c>
      <c r="N199" s="24"/>
      <c r="O199" s="23"/>
      <c r="P199" s="23">
        <f t="shared" si="42"/>
        <v>0</v>
      </c>
      <c r="Q199" s="23"/>
      <c r="R199" s="23"/>
      <c r="S199" s="23"/>
      <c r="T199" s="23">
        <f t="shared" si="43"/>
        <v>388.53485798399998</v>
      </c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>
        <f t="shared" si="44"/>
        <v>0</v>
      </c>
      <c r="AJ199" s="24"/>
      <c r="AK199" s="23"/>
      <c r="AL199" s="24"/>
      <c r="AM199" s="24"/>
      <c r="AN199" s="23">
        <f t="shared" si="45"/>
        <v>829.53485798399993</v>
      </c>
      <c r="AO199" s="24">
        <v>0</v>
      </c>
      <c r="AP199" s="24">
        <v>0</v>
      </c>
      <c r="AQ199" s="23">
        <f t="shared" si="46"/>
        <v>829.53485798399993</v>
      </c>
      <c r="AR199" s="23"/>
      <c r="AS199" s="23"/>
      <c r="AT199" s="23"/>
      <c r="AU199" s="23"/>
    </row>
    <row r="200" spans="1:47" outlineLevel="1" x14ac:dyDescent="0.25">
      <c r="A200" s="20">
        <v>191</v>
      </c>
      <c r="B200" s="21" t="s">
        <v>246</v>
      </c>
      <c r="C200" s="90" t="s">
        <v>249</v>
      </c>
      <c r="D200" s="20">
        <v>5</v>
      </c>
      <c r="E200" s="20">
        <v>56</v>
      </c>
      <c r="F200" s="20">
        <v>4</v>
      </c>
      <c r="G200" s="22">
        <v>2639</v>
      </c>
      <c r="H200" s="22">
        <v>0</v>
      </c>
      <c r="I200" s="22">
        <f t="shared" si="39"/>
        <v>2639</v>
      </c>
      <c r="J200" s="23">
        <v>0</v>
      </c>
      <c r="K200" s="24"/>
      <c r="L200" s="24">
        <f t="shared" si="40"/>
        <v>0</v>
      </c>
      <c r="M200" s="23">
        <f t="shared" si="41"/>
        <v>441</v>
      </c>
      <c r="N200" s="24"/>
      <c r="O200" s="23"/>
      <c r="P200" s="23">
        <f t="shared" si="42"/>
        <v>0</v>
      </c>
      <c r="Q200" s="23"/>
      <c r="R200" s="23"/>
      <c r="S200" s="23"/>
      <c r="T200" s="23">
        <f t="shared" si="43"/>
        <v>388.53485798399998</v>
      </c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>
        <f t="shared" si="44"/>
        <v>0</v>
      </c>
      <c r="AJ200" s="24"/>
      <c r="AK200" s="23"/>
      <c r="AL200" s="24"/>
      <c r="AM200" s="24"/>
      <c r="AN200" s="23">
        <f t="shared" si="45"/>
        <v>829.53485798399993</v>
      </c>
      <c r="AO200" s="24">
        <v>0</v>
      </c>
      <c r="AP200" s="24">
        <v>0</v>
      </c>
      <c r="AQ200" s="23">
        <f t="shared" si="46"/>
        <v>829.53485798399993</v>
      </c>
      <c r="AR200" s="23"/>
      <c r="AS200" s="23"/>
      <c r="AT200" s="23"/>
      <c r="AU200" s="23"/>
    </row>
    <row r="201" spans="1:47" outlineLevel="1" x14ac:dyDescent="0.25">
      <c r="A201" s="20">
        <v>192</v>
      </c>
      <c r="B201" s="21" t="s">
        <v>246</v>
      </c>
      <c r="C201" s="90" t="s">
        <v>250</v>
      </c>
      <c r="D201" s="20">
        <v>5</v>
      </c>
      <c r="E201" s="20">
        <v>89</v>
      </c>
      <c r="F201" s="20">
        <v>6</v>
      </c>
      <c r="G201" s="22">
        <v>4408.6000000000004</v>
      </c>
      <c r="H201" s="22">
        <v>0</v>
      </c>
      <c r="I201" s="22">
        <f t="shared" si="39"/>
        <v>4408.6000000000004</v>
      </c>
      <c r="J201" s="23">
        <v>0</v>
      </c>
      <c r="K201" s="24"/>
      <c r="L201" s="24">
        <f t="shared" si="40"/>
        <v>0</v>
      </c>
      <c r="M201" s="23">
        <f t="shared" si="41"/>
        <v>441</v>
      </c>
      <c r="N201" s="24"/>
      <c r="O201" s="23"/>
      <c r="P201" s="23">
        <f t="shared" si="42"/>
        <v>0</v>
      </c>
      <c r="Q201" s="23"/>
      <c r="R201" s="23"/>
      <c r="S201" s="23"/>
      <c r="T201" s="23">
        <f t="shared" si="43"/>
        <v>617.49289929599991</v>
      </c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>
        <f t="shared" si="44"/>
        <v>0</v>
      </c>
      <c r="AJ201" s="24"/>
      <c r="AK201" s="23"/>
      <c r="AL201" s="24"/>
      <c r="AM201" s="24"/>
      <c r="AN201" s="23">
        <f t="shared" si="45"/>
        <v>1058.4928992959999</v>
      </c>
      <c r="AO201" s="24">
        <v>0</v>
      </c>
      <c r="AP201" s="24">
        <v>0</v>
      </c>
      <c r="AQ201" s="23">
        <f t="shared" si="46"/>
        <v>1058.4928992959999</v>
      </c>
      <c r="AR201" s="23"/>
      <c r="AS201" s="23"/>
      <c r="AT201" s="23"/>
      <c r="AU201" s="23"/>
    </row>
    <row r="202" spans="1:47" outlineLevel="1" x14ac:dyDescent="0.25">
      <c r="A202" s="20">
        <v>193</v>
      </c>
      <c r="B202" s="21" t="s">
        <v>246</v>
      </c>
      <c r="C202" s="90" t="s">
        <v>251</v>
      </c>
      <c r="D202" s="20">
        <v>5</v>
      </c>
      <c r="E202" s="20">
        <v>89</v>
      </c>
      <c r="F202" s="20">
        <v>6</v>
      </c>
      <c r="G202" s="22">
        <v>4397.3</v>
      </c>
      <c r="H202" s="22">
        <v>0</v>
      </c>
      <c r="I202" s="22">
        <f t="shared" si="39"/>
        <v>4397.3</v>
      </c>
      <c r="J202" s="23">
        <v>0</v>
      </c>
      <c r="K202" s="24"/>
      <c r="L202" s="24">
        <f t="shared" si="40"/>
        <v>0</v>
      </c>
      <c r="M202" s="23">
        <f t="shared" si="41"/>
        <v>441</v>
      </c>
      <c r="N202" s="24"/>
      <c r="O202" s="23"/>
      <c r="P202" s="23">
        <f t="shared" si="42"/>
        <v>0</v>
      </c>
      <c r="Q202" s="23"/>
      <c r="R202" s="23"/>
      <c r="S202" s="23"/>
      <c r="T202" s="23">
        <f t="shared" si="43"/>
        <v>617.49289929599991</v>
      </c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>
        <f t="shared" si="44"/>
        <v>0</v>
      </c>
      <c r="AJ202" s="24"/>
      <c r="AK202" s="23"/>
      <c r="AL202" s="24"/>
      <c r="AM202" s="24"/>
      <c r="AN202" s="23">
        <f t="shared" si="45"/>
        <v>1058.4928992959999</v>
      </c>
      <c r="AO202" s="24">
        <v>0</v>
      </c>
      <c r="AP202" s="24">
        <v>0</v>
      </c>
      <c r="AQ202" s="23">
        <f t="shared" si="46"/>
        <v>1058.4928992959999</v>
      </c>
      <c r="AR202" s="23"/>
      <c r="AS202" s="23"/>
      <c r="AT202" s="23"/>
      <c r="AU202" s="23"/>
    </row>
    <row r="203" spans="1:47" outlineLevel="1" x14ac:dyDescent="0.25">
      <c r="A203" s="20">
        <v>194</v>
      </c>
      <c r="B203" s="21" t="s">
        <v>246</v>
      </c>
      <c r="C203" s="90" t="s">
        <v>252</v>
      </c>
      <c r="D203" s="20">
        <v>5</v>
      </c>
      <c r="E203" s="20">
        <v>99</v>
      </c>
      <c r="F203" s="20">
        <v>6</v>
      </c>
      <c r="G203" s="22">
        <v>4505.08</v>
      </c>
      <c r="H203" s="22">
        <v>51.8</v>
      </c>
      <c r="I203" s="22">
        <f t="shared" si="39"/>
        <v>4556.88</v>
      </c>
      <c r="J203" s="23">
        <v>0</v>
      </c>
      <c r="K203" s="24"/>
      <c r="L203" s="24">
        <f t="shared" si="40"/>
        <v>0</v>
      </c>
      <c r="M203" s="23">
        <f t="shared" si="41"/>
        <v>441</v>
      </c>
      <c r="N203" s="24"/>
      <c r="O203" s="23"/>
      <c r="P203" s="23">
        <f t="shared" si="42"/>
        <v>0</v>
      </c>
      <c r="Q203" s="23"/>
      <c r="R203" s="23"/>
      <c r="S203" s="23"/>
      <c r="T203" s="23">
        <f t="shared" si="43"/>
        <v>686.87412393599993</v>
      </c>
      <c r="U203" s="23"/>
      <c r="V203" s="23"/>
      <c r="W203" s="23"/>
      <c r="X203" s="23"/>
      <c r="Y203" s="23"/>
      <c r="Z203" s="23">
        <f>850*6*0.7</f>
        <v>3570</v>
      </c>
      <c r="AA203" s="23"/>
      <c r="AB203" s="23"/>
      <c r="AC203" s="23"/>
      <c r="AD203" s="23"/>
      <c r="AE203" s="23"/>
      <c r="AF203" s="23"/>
      <c r="AG203" s="23"/>
      <c r="AH203" s="23"/>
      <c r="AI203" s="23">
        <f t="shared" si="44"/>
        <v>0</v>
      </c>
      <c r="AJ203" s="24"/>
      <c r="AK203" s="23"/>
      <c r="AL203" s="24"/>
      <c r="AM203" s="24"/>
      <c r="AN203" s="23">
        <f t="shared" si="45"/>
        <v>4697.8741239359997</v>
      </c>
      <c r="AO203" s="24">
        <v>0</v>
      </c>
      <c r="AP203" s="24">
        <v>0</v>
      </c>
      <c r="AQ203" s="23">
        <f t="shared" si="46"/>
        <v>4697.8741239359997</v>
      </c>
      <c r="AR203" s="23"/>
      <c r="AS203" s="23"/>
      <c r="AT203" s="23"/>
      <c r="AU203" s="23"/>
    </row>
    <row r="204" spans="1:47" outlineLevel="1" x14ac:dyDescent="0.25">
      <c r="A204" s="20">
        <v>195</v>
      </c>
      <c r="B204" s="21" t="s">
        <v>246</v>
      </c>
      <c r="C204" s="90" t="s">
        <v>253</v>
      </c>
      <c r="D204" s="20">
        <v>5</v>
      </c>
      <c r="E204" s="20">
        <v>139</v>
      </c>
      <c r="F204" s="20">
        <v>8</v>
      </c>
      <c r="G204" s="22">
        <v>5722.3</v>
      </c>
      <c r="H204" s="22">
        <v>79.5</v>
      </c>
      <c r="I204" s="22">
        <f t="shared" si="39"/>
        <v>5801.8</v>
      </c>
      <c r="J204" s="23">
        <v>0</v>
      </c>
      <c r="K204" s="24"/>
      <c r="L204" s="24">
        <f t="shared" si="40"/>
        <v>0</v>
      </c>
      <c r="M204" s="23">
        <f t="shared" si="41"/>
        <v>441</v>
      </c>
      <c r="N204" s="24"/>
      <c r="O204" s="23"/>
      <c r="P204" s="23">
        <f t="shared" si="42"/>
        <v>0</v>
      </c>
      <c r="Q204" s="23"/>
      <c r="R204" s="23"/>
      <c r="S204" s="23"/>
      <c r="T204" s="23">
        <f t="shared" si="43"/>
        <v>964.39902249600004</v>
      </c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>
        <f t="shared" si="44"/>
        <v>0</v>
      </c>
      <c r="AJ204" s="24"/>
      <c r="AK204" s="23"/>
      <c r="AL204" s="24"/>
      <c r="AM204" s="24"/>
      <c r="AN204" s="23">
        <f t="shared" si="45"/>
        <v>1405.399022496</v>
      </c>
      <c r="AO204" s="24">
        <v>0</v>
      </c>
      <c r="AP204" s="24">
        <v>0</v>
      </c>
      <c r="AQ204" s="23">
        <f t="shared" si="46"/>
        <v>1405.399022496</v>
      </c>
      <c r="AR204" s="23"/>
      <c r="AS204" s="23"/>
      <c r="AT204" s="23"/>
      <c r="AU204" s="23"/>
    </row>
    <row r="205" spans="1:47" outlineLevel="1" x14ac:dyDescent="0.25">
      <c r="A205" s="20">
        <v>196</v>
      </c>
      <c r="B205" s="21" t="s">
        <v>246</v>
      </c>
      <c r="C205" s="90" t="s">
        <v>254</v>
      </c>
      <c r="D205" s="20">
        <v>9</v>
      </c>
      <c r="E205" s="20">
        <v>67</v>
      </c>
      <c r="F205" s="20">
        <v>2</v>
      </c>
      <c r="G205" s="22">
        <v>3493.55</v>
      </c>
      <c r="H205" s="22">
        <v>347.8</v>
      </c>
      <c r="I205" s="22">
        <f t="shared" si="39"/>
        <v>3841.3500000000004</v>
      </c>
      <c r="J205" s="23">
        <v>3493.55</v>
      </c>
      <c r="K205" s="24">
        <f>F205</f>
        <v>2</v>
      </c>
      <c r="L205" s="24">
        <f t="shared" si="40"/>
        <v>0</v>
      </c>
      <c r="M205" s="23">
        <f t="shared" si="41"/>
        <v>441</v>
      </c>
      <c r="N205" s="24"/>
      <c r="O205" s="23"/>
      <c r="P205" s="23">
        <f t="shared" si="42"/>
        <v>0</v>
      </c>
      <c r="Q205" s="23"/>
      <c r="R205" s="23"/>
      <c r="S205" s="23"/>
      <c r="T205" s="23">
        <f t="shared" si="43"/>
        <v>464.85420508800001</v>
      </c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>
        <f t="shared" si="44"/>
        <v>495.6</v>
      </c>
      <c r="AJ205" s="24">
        <v>2</v>
      </c>
      <c r="AK205" s="23"/>
      <c r="AL205" s="24"/>
      <c r="AM205" s="24"/>
      <c r="AN205" s="23">
        <f t="shared" si="45"/>
        <v>1401.454205088</v>
      </c>
      <c r="AO205" s="24"/>
      <c r="AP205" s="24"/>
      <c r="AQ205" s="23">
        <f t="shared" si="46"/>
        <v>1401.454205088</v>
      </c>
      <c r="AR205" s="23"/>
      <c r="AS205" s="23"/>
      <c r="AT205" s="23"/>
      <c r="AU205" s="23"/>
    </row>
    <row r="206" spans="1:47" outlineLevel="1" x14ac:dyDescent="0.25">
      <c r="A206" s="20">
        <v>197</v>
      </c>
      <c r="B206" s="21" t="s">
        <v>246</v>
      </c>
      <c r="C206" s="90" t="s">
        <v>255</v>
      </c>
      <c r="D206" s="20">
        <v>9</v>
      </c>
      <c r="E206" s="20">
        <v>187</v>
      </c>
      <c r="F206" s="20">
        <v>6</v>
      </c>
      <c r="G206" s="22">
        <v>10561.81</v>
      </c>
      <c r="H206" s="22">
        <f>946.6+98.9</f>
        <v>1045.5</v>
      </c>
      <c r="I206" s="22">
        <f t="shared" si="39"/>
        <v>11607.31</v>
      </c>
      <c r="J206" s="23">
        <v>10561.81</v>
      </c>
      <c r="K206" s="24">
        <f>F206</f>
        <v>6</v>
      </c>
      <c r="L206" s="24">
        <f t="shared" si="40"/>
        <v>0</v>
      </c>
      <c r="M206" s="23">
        <f t="shared" si="41"/>
        <v>441</v>
      </c>
      <c r="N206" s="24">
        <v>4</v>
      </c>
      <c r="O206" s="23"/>
      <c r="P206" s="23">
        <f t="shared" si="42"/>
        <v>2240</v>
      </c>
      <c r="Q206" s="23"/>
      <c r="R206" s="23"/>
      <c r="S206" s="23"/>
      <c r="T206" s="23">
        <f t="shared" si="43"/>
        <v>1297.4289007679999</v>
      </c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>
        <f t="shared" si="44"/>
        <v>1486.8</v>
      </c>
      <c r="AJ206" s="24">
        <v>6</v>
      </c>
      <c r="AK206" s="23"/>
      <c r="AL206" s="24"/>
      <c r="AM206" s="24"/>
      <c r="AN206" s="23">
        <f t="shared" si="45"/>
        <v>5465.2289007680001</v>
      </c>
      <c r="AO206" s="24"/>
      <c r="AP206" s="24"/>
      <c r="AQ206" s="23">
        <f t="shared" si="46"/>
        <v>5465.2289007680001</v>
      </c>
      <c r="AR206" s="23"/>
      <c r="AS206" s="23"/>
      <c r="AT206" s="23"/>
      <c r="AU206" s="23"/>
    </row>
    <row r="207" spans="1:47" outlineLevel="1" x14ac:dyDescent="0.25">
      <c r="A207" s="20">
        <v>198</v>
      </c>
      <c r="B207" s="21" t="s">
        <v>246</v>
      </c>
      <c r="C207" s="90" t="s">
        <v>256</v>
      </c>
      <c r="D207" s="20">
        <v>5</v>
      </c>
      <c r="E207" s="20">
        <v>58</v>
      </c>
      <c r="F207" s="20">
        <v>4</v>
      </c>
      <c r="G207" s="22">
        <v>3287.9</v>
      </c>
      <c r="H207" s="22"/>
      <c r="I207" s="22">
        <f t="shared" si="39"/>
        <v>3287.9</v>
      </c>
      <c r="J207" s="23">
        <v>0</v>
      </c>
      <c r="K207" s="24"/>
      <c r="L207" s="24">
        <f t="shared" si="40"/>
        <v>0</v>
      </c>
      <c r="M207" s="23">
        <f t="shared" si="41"/>
        <v>441</v>
      </c>
      <c r="N207" s="24"/>
      <c r="O207" s="23"/>
      <c r="P207" s="23">
        <f t="shared" si="42"/>
        <v>0</v>
      </c>
      <c r="Q207" s="23"/>
      <c r="R207" s="23"/>
      <c r="S207" s="23"/>
      <c r="T207" s="23">
        <f t="shared" si="43"/>
        <v>402.41110291199999</v>
      </c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>
        <f t="shared" si="44"/>
        <v>0</v>
      </c>
      <c r="AJ207" s="24"/>
      <c r="AK207" s="23"/>
      <c r="AL207" s="24"/>
      <c r="AM207" s="24"/>
      <c r="AN207" s="23">
        <f t="shared" si="45"/>
        <v>843.41110291199993</v>
      </c>
      <c r="AO207" s="24"/>
      <c r="AP207" s="24"/>
      <c r="AQ207" s="23">
        <f t="shared" si="46"/>
        <v>843.41110291199993</v>
      </c>
      <c r="AR207" s="23"/>
      <c r="AS207" s="23"/>
      <c r="AT207" s="23"/>
      <c r="AU207" s="23"/>
    </row>
    <row r="208" spans="1:47" outlineLevel="1" x14ac:dyDescent="0.25">
      <c r="A208" s="20">
        <v>199</v>
      </c>
      <c r="B208" s="21" t="s">
        <v>246</v>
      </c>
      <c r="C208" s="90" t="s">
        <v>257</v>
      </c>
      <c r="D208" s="20">
        <v>5</v>
      </c>
      <c r="E208" s="20">
        <v>60</v>
      </c>
      <c r="F208" s="20">
        <v>4</v>
      </c>
      <c r="G208" s="22">
        <v>3248.93</v>
      </c>
      <c r="H208" s="22">
        <v>64.599999999999994</v>
      </c>
      <c r="I208" s="22">
        <f t="shared" si="39"/>
        <v>3313.5299999999997</v>
      </c>
      <c r="J208" s="23">
        <v>0</v>
      </c>
      <c r="K208" s="24"/>
      <c r="L208" s="24">
        <f t="shared" si="40"/>
        <v>0</v>
      </c>
      <c r="M208" s="23">
        <f t="shared" si="41"/>
        <v>441</v>
      </c>
      <c r="N208" s="24"/>
      <c r="O208" s="23"/>
      <c r="P208" s="23">
        <f t="shared" si="42"/>
        <v>0</v>
      </c>
      <c r="Q208" s="23"/>
      <c r="R208" s="23"/>
      <c r="S208" s="23"/>
      <c r="T208" s="23">
        <f t="shared" si="43"/>
        <v>416.28734783999994</v>
      </c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>
        <f t="shared" si="44"/>
        <v>0</v>
      </c>
      <c r="AJ208" s="24"/>
      <c r="AK208" s="23"/>
      <c r="AL208" s="24"/>
      <c r="AM208" s="24"/>
      <c r="AN208" s="23">
        <f t="shared" si="45"/>
        <v>857.28734783999994</v>
      </c>
      <c r="AO208" s="24"/>
      <c r="AP208" s="24"/>
      <c r="AQ208" s="23">
        <f t="shared" si="46"/>
        <v>857.28734783999994</v>
      </c>
      <c r="AR208" s="23"/>
      <c r="AS208" s="23"/>
      <c r="AT208" s="23"/>
      <c r="AU208" s="23"/>
    </row>
    <row r="209" spans="1:47" outlineLevel="1" x14ac:dyDescent="0.25">
      <c r="A209" s="20">
        <v>200</v>
      </c>
      <c r="B209" s="21" t="s">
        <v>246</v>
      </c>
      <c r="C209" s="90" t="s">
        <v>258</v>
      </c>
      <c r="D209" s="20">
        <v>5</v>
      </c>
      <c r="E209" s="20">
        <v>117</v>
      </c>
      <c r="F209" s="20">
        <v>8</v>
      </c>
      <c r="G209" s="22">
        <v>5538.9</v>
      </c>
      <c r="H209" s="22">
        <v>1874.16</v>
      </c>
      <c r="I209" s="22">
        <f t="shared" si="39"/>
        <v>7413.0599999999995</v>
      </c>
      <c r="J209" s="23">
        <v>0</v>
      </c>
      <c r="K209" s="24"/>
      <c r="L209" s="24">
        <f t="shared" si="40"/>
        <v>0</v>
      </c>
      <c r="M209" s="23">
        <f t="shared" si="41"/>
        <v>441</v>
      </c>
      <c r="N209" s="24"/>
      <c r="O209" s="23"/>
      <c r="P209" s="23">
        <f t="shared" si="42"/>
        <v>0</v>
      </c>
      <c r="Q209" s="23"/>
      <c r="R209" s="23"/>
      <c r="S209" s="23"/>
      <c r="T209" s="23">
        <f t="shared" si="43"/>
        <v>811.76032828799987</v>
      </c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>
        <f t="shared" si="44"/>
        <v>0</v>
      </c>
      <c r="AJ209" s="24"/>
      <c r="AK209" s="23"/>
      <c r="AL209" s="24"/>
      <c r="AM209" s="24"/>
      <c r="AN209" s="23">
        <f t="shared" si="45"/>
        <v>1252.760328288</v>
      </c>
      <c r="AO209" s="24"/>
      <c r="AP209" s="24"/>
      <c r="AQ209" s="23">
        <f t="shared" si="46"/>
        <v>1252.760328288</v>
      </c>
      <c r="AR209" s="23"/>
      <c r="AS209" s="23"/>
      <c r="AT209" s="23"/>
      <c r="AU209" s="23"/>
    </row>
    <row r="210" spans="1:47" outlineLevel="1" x14ac:dyDescent="0.25">
      <c r="A210" s="20">
        <v>201</v>
      </c>
      <c r="B210" s="21" t="s">
        <v>246</v>
      </c>
      <c r="C210" s="90" t="s">
        <v>259</v>
      </c>
      <c r="D210" s="20">
        <v>10</v>
      </c>
      <c r="E210" s="20">
        <v>240</v>
      </c>
      <c r="F210" s="20">
        <v>5</v>
      </c>
      <c r="G210" s="22">
        <v>11122.5</v>
      </c>
      <c r="H210" s="22">
        <v>4410.7</v>
      </c>
      <c r="I210" s="22">
        <f t="shared" si="39"/>
        <v>15533.2</v>
      </c>
      <c r="J210" s="23">
        <v>11122.5</v>
      </c>
      <c r="K210" s="24">
        <f>F210</f>
        <v>5</v>
      </c>
      <c r="L210" s="24">
        <f t="shared" si="40"/>
        <v>0</v>
      </c>
      <c r="M210" s="23">
        <f t="shared" si="41"/>
        <v>441</v>
      </c>
      <c r="N210" s="24">
        <v>10</v>
      </c>
      <c r="O210" s="23"/>
      <c r="P210" s="23">
        <f t="shared" si="42"/>
        <v>5600</v>
      </c>
      <c r="Q210" s="23"/>
      <c r="R210" s="23"/>
      <c r="S210" s="23">
        <f>300*7*0.7</f>
        <v>1470</v>
      </c>
      <c r="T210" s="23">
        <f t="shared" si="43"/>
        <v>1665.1493913599998</v>
      </c>
      <c r="U210" s="23"/>
      <c r="V210" s="23"/>
      <c r="W210" s="23"/>
      <c r="X210" s="23"/>
      <c r="Y210" s="23"/>
      <c r="Z210" s="23"/>
      <c r="AA210" s="23">
        <f>850*0.7*8</f>
        <v>4760</v>
      </c>
      <c r="AB210" s="23"/>
      <c r="AC210" s="23"/>
      <c r="AD210" s="23"/>
      <c r="AE210" s="23"/>
      <c r="AF210" s="23"/>
      <c r="AG210" s="23"/>
      <c r="AH210" s="23"/>
      <c r="AI210" s="23">
        <f t="shared" si="44"/>
        <v>1239</v>
      </c>
      <c r="AJ210" s="24">
        <v>5</v>
      </c>
      <c r="AK210" s="23"/>
      <c r="AL210" s="24"/>
      <c r="AM210" s="24"/>
      <c r="AN210" s="23">
        <f t="shared" si="45"/>
        <v>15175.149391359999</v>
      </c>
      <c r="AO210" s="24"/>
      <c r="AP210" s="24"/>
      <c r="AQ210" s="23">
        <f t="shared" si="46"/>
        <v>15175.149391359999</v>
      </c>
      <c r="AR210" s="23"/>
      <c r="AS210" s="23"/>
      <c r="AT210" s="23"/>
      <c r="AU210" s="23"/>
    </row>
    <row r="211" spans="1:47" outlineLevel="1" x14ac:dyDescent="0.25">
      <c r="A211" s="20">
        <v>202</v>
      </c>
      <c r="B211" s="21" t="s">
        <v>246</v>
      </c>
      <c r="C211" s="90" t="s">
        <v>260</v>
      </c>
      <c r="D211" s="20">
        <v>5</v>
      </c>
      <c r="E211" s="20">
        <v>114</v>
      </c>
      <c r="F211" s="20">
        <v>8</v>
      </c>
      <c r="G211" s="22">
        <v>5637.3</v>
      </c>
      <c r="H211" s="22">
        <v>0</v>
      </c>
      <c r="I211" s="22">
        <f t="shared" si="39"/>
        <v>5637.3</v>
      </c>
      <c r="J211" s="23">
        <v>0</v>
      </c>
      <c r="K211" s="24"/>
      <c r="L211" s="24">
        <f t="shared" si="40"/>
        <v>0</v>
      </c>
      <c r="M211" s="23">
        <f t="shared" si="41"/>
        <v>441</v>
      </c>
      <c r="N211" s="24"/>
      <c r="O211" s="23"/>
      <c r="P211" s="23">
        <f t="shared" si="42"/>
        <v>0</v>
      </c>
      <c r="Q211" s="23"/>
      <c r="R211" s="23"/>
      <c r="S211" s="23"/>
      <c r="T211" s="23">
        <f t="shared" si="43"/>
        <v>790.94596089600009</v>
      </c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>
        <f t="shared" si="44"/>
        <v>0</v>
      </c>
      <c r="AJ211" s="24"/>
      <c r="AK211" s="23"/>
      <c r="AL211" s="24"/>
      <c r="AM211" s="24"/>
      <c r="AN211" s="23">
        <f t="shared" si="45"/>
        <v>1231.9459608960001</v>
      </c>
      <c r="AO211" s="24"/>
      <c r="AP211" s="24"/>
      <c r="AQ211" s="23">
        <f t="shared" si="46"/>
        <v>1231.9459608960001</v>
      </c>
      <c r="AR211" s="23"/>
      <c r="AS211" s="23"/>
      <c r="AT211" s="23"/>
      <c r="AU211" s="23"/>
    </row>
    <row r="212" spans="1:47" outlineLevel="1" x14ac:dyDescent="0.25">
      <c r="A212" s="20">
        <v>203</v>
      </c>
      <c r="B212" s="21" t="s">
        <v>246</v>
      </c>
      <c r="C212" s="90" t="s">
        <v>261</v>
      </c>
      <c r="D212" s="20">
        <v>10</v>
      </c>
      <c r="E212" s="20">
        <v>622</v>
      </c>
      <c r="F212" s="20">
        <v>12</v>
      </c>
      <c r="G212" s="22">
        <v>28340.7</v>
      </c>
      <c r="H212" s="22">
        <v>5261.1</v>
      </c>
      <c r="I212" s="22">
        <f t="shared" si="39"/>
        <v>33601.800000000003</v>
      </c>
      <c r="J212" s="23">
        <v>28340.7</v>
      </c>
      <c r="K212" s="24">
        <f>F212</f>
        <v>12</v>
      </c>
      <c r="L212" s="24">
        <f t="shared" si="40"/>
        <v>0</v>
      </c>
      <c r="M212" s="23">
        <f t="shared" si="41"/>
        <v>441</v>
      </c>
      <c r="N212" s="24">
        <v>24</v>
      </c>
      <c r="O212" s="23"/>
      <c r="P212" s="23">
        <f t="shared" si="42"/>
        <v>13440</v>
      </c>
      <c r="Q212" s="23"/>
      <c r="R212" s="23"/>
      <c r="S212" s="23"/>
      <c r="T212" s="23">
        <f t="shared" si="43"/>
        <v>4315.5121726079997</v>
      </c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>
        <f>850*0.7*8</f>
        <v>4760</v>
      </c>
      <c r="AG212" s="23"/>
      <c r="AH212" s="23"/>
      <c r="AI212" s="23">
        <f t="shared" si="44"/>
        <v>2973.6</v>
      </c>
      <c r="AJ212" s="24">
        <v>12</v>
      </c>
      <c r="AK212" s="23"/>
      <c r="AL212" s="24"/>
      <c r="AM212" s="24"/>
      <c r="AN212" s="23">
        <f t="shared" si="45"/>
        <v>25930.112172607998</v>
      </c>
      <c r="AO212" s="24">
        <v>130267.80199999998</v>
      </c>
      <c r="AP212" s="24"/>
      <c r="AQ212" s="23">
        <f t="shared" si="46"/>
        <v>156197.91417260797</v>
      </c>
      <c r="AR212" s="23"/>
      <c r="AS212" s="23"/>
      <c r="AT212" s="23"/>
      <c r="AU212" s="23"/>
    </row>
    <row r="213" spans="1:47" outlineLevel="1" x14ac:dyDescent="0.25">
      <c r="A213" s="20">
        <v>204</v>
      </c>
      <c r="B213" s="21" t="s">
        <v>246</v>
      </c>
      <c r="C213" s="90" t="s">
        <v>262</v>
      </c>
      <c r="D213" s="20">
        <v>5</v>
      </c>
      <c r="E213" s="20">
        <v>114</v>
      </c>
      <c r="F213" s="20">
        <v>8</v>
      </c>
      <c r="G213" s="22">
        <v>5650</v>
      </c>
      <c r="H213" s="22">
        <v>0</v>
      </c>
      <c r="I213" s="22">
        <f t="shared" si="39"/>
        <v>5650</v>
      </c>
      <c r="J213" s="23">
        <v>0</v>
      </c>
      <c r="K213" s="24"/>
      <c r="L213" s="24">
        <f t="shared" si="40"/>
        <v>0</v>
      </c>
      <c r="M213" s="23">
        <f t="shared" si="41"/>
        <v>441</v>
      </c>
      <c r="N213" s="24"/>
      <c r="O213" s="23"/>
      <c r="P213" s="23">
        <f t="shared" si="42"/>
        <v>0</v>
      </c>
      <c r="Q213" s="23"/>
      <c r="R213" s="23"/>
      <c r="S213" s="23"/>
      <c r="T213" s="23">
        <f t="shared" si="43"/>
        <v>790.94596089600009</v>
      </c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>
        <f t="shared" si="44"/>
        <v>0</v>
      </c>
      <c r="AJ213" s="24"/>
      <c r="AK213" s="23"/>
      <c r="AL213" s="24"/>
      <c r="AM213" s="24"/>
      <c r="AN213" s="23">
        <f t="shared" si="45"/>
        <v>1231.9459608960001</v>
      </c>
      <c r="AO213" s="24"/>
      <c r="AP213" s="24"/>
      <c r="AQ213" s="23">
        <f t="shared" si="46"/>
        <v>1231.9459608960001</v>
      </c>
      <c r="AR213" s="23"/>
      <c r="AS213" s="23"/>
      <c r="AT213" s="23"/>
      <c r="AU213" s="23"/>
    </row>
    <row r="214" spans="1:47" outlineLevel="1" x14ac:dyDescent="0.25">
      <c r="A214" s="20">
        <v>205</v>
      </c>
      <c r="B214" s="21" t="s">
        <v>246</v>
      </c>
      <c r="C214" s="90" t="s">
        <v>263</v>
      </c>
      <c r="D214" s="20">
        <v>5</v>
      </c>
      <c r="E214" s="20">
        <v>55</v>
      </c>
      <c r="F214" s="20">
        <v>4</v>
      </c>
      <c r="G214" s="22">
        <v>2663.4</v>
      </c>
      <c r="H214" s="22">
        <v>0</v>
      </c>
      <c r="I214" s="22">
        <f t="shared" si="39"/>
        <v>2663.4</v>
      </c>
      <c r="J214" s="23">
        <v>0</v>
      </c>
      <c r="K214" s="24"/>
      <c r="L214" s="24">
        <f t="shared" si="40"/>
        <v>0</v>
      </c>
      <c r="M214" s="23">
        <f t="shared" si="41"/>
        <v>441</v>
      </c>
      <c r="N214" s="24"/>
      <c r="O214" s="23"/>
      <c r="P214" s="23">
        <f t="shared" si="42"/>
        <v>0</v>
      </c>
      <c r="Q214" s="23"/>
      <c r="R214" s="23"/>
      <c r="S214" s="23"/>
      <c r="T214" s="23">
        <f t="shared" si="43"/>
        <v>381.59673551999992</v>
      </c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>
        <f t="shared" si="44"/>
        <v>0</v>
      </c>
      <c r="AJ214" s="24"/>
      <c r="AK214" s="23"/>
      <c r="AL214" s="24"/>
      <c r="AM214" s="24"/>
      <c r="AN214" s="23">
        <f t="shared" si="45"/>
        <v>822.59673551999992</v>
      </c>
      <c r="AO214" s="24"/>
      <c r="AP214" s="24"/>
      <c r="AQ214" s="23">
        <f t="shared" si="46"/>
        <v>822.59673551999992</v>
      </c>
      <c r="AR214" s="23"/>
      <c r="AS214" s="23"/>
      <c r="AT214" s="23"/>
      <c r="AU214" s="23"/>
    </row>
    <row r="215" spans="1:47" outlineLevel="1" x14ac:dyDescent="0.25">
      <c r="A215" s="20">
        <v>206</v>
      </c>
      <c r="B215" s="21" t="s">
        <v>246</v>
      </c>
      <c r="C215" s="90" t="s">
        <v>264</v>
      </c>
      <c r="D215" s="20">
        <v>5</v>
      </c>
      <c r="E215" s="20">
        <v>90</v>
      </c>
      <c r="F215" s="20">
        <v>6</v>
      </c>
      <c r="G215" s="22">
        <v>4393.74</v>
      </c>
      <c r="H215" s="22">
        <v>0</v>
      </c>
      <c r="I215" s="22">
        <f t="shared" si="39"/>
        <v>4393.74</v>
      </c>
      <c r="J215" s="23">
        <v>0</v>
      </c>
      <c r="K215" s="24"/>
      <c r="L215" s="24">
        <f t="shared" si="40"/>
        <v>0</v>
      </c>
      <c r="M215" s="23">
        <f t="shared" si="41"/>
        <v>441</v>
      </c>
      <c r="N215" s="24"/>
      <c r="O215" s="23"/>
      <c r="P215" s="23">
        <f t="shared" si="42"/>
        <v>0</v>
      </c>
      <c r="Q215" s="23"/>
      <c r="R215" s="23"/>
      <c r="S215" s="23"/>
      <c r="T215" s="23">
        <f t="shared" si="43"/>
        <v>624.43102176000002</v>
      </c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>
        <f t="shared" si="44"/>
        <v>0</v>
      </c>
      <c r="AJ215" s="24"/>
      <c r="AK215" s="23"/>
      <c r="AL215" s="24"/>
      <c r="AM215" s="24"/>
      <c r="AN215" s="23">
        <f t="shared" si="45"/>
        <v>1065.43102176</v>
      </c>
      <c r="AO215" s="24"/>
      <c r="AP215" s="24"/>
      <c r="AQ215" s="23">
        <f t="shared" si="46"/>
        <v>1065.43102176</v>
      </c>
      <c r="AR215" s="23"/>
      <c r="AS215" s="23"/>
      <c r="AT215" s="23"/>
      <c r="AU215" s="23"/>
    </row>
    <row r="216" spans="1:47" outlineLevel="1" x14ac:dyDescent="0.25">
      <c r="A216" s="20">
        <v>207</v>
      </c>
      <c r="B216" s="21" t="s">
        <v>246</v>
      </c>
      <c r="C216" s="90" t="s">
        <v>265</v>
      </c>
      <c r="D216" s="20">
        <v>5</v>
      </c>
      <c r="E216" s="20">
        <v>90</v>
      </c>
      <c r="F216" s="20">
        <v>6</v>
      </c>
      <c r="G216" s="22">
        <v>4381.66</v>
      </c>
      <c r="H216" s="22">
        <v>0</v>
      </c>
      <c r="I216" s="22">
        <f t="shared" si="39"/>
        <v>4381.66</v>
      </c>
      <c r="J216" s="23">
        <v>0</v>
      </c>
      <c r="K216" s="24"/>
      <c r="L216" s="24">
        <f t="shared" si="40"/>
        <v>0</v>
      </c>
      <c r="M216" s="23">
        <f t="shared" si="41"/>
        <v>441</v>
      </c>
      <c r="N216" s="24"/>
      <c r="O216" s="23"/>
      <c r="P216" s="23">
        <f t="shared" si="42"/>
        <v>0</v>
      </c>
      <c r="Q216" s="23"/>
      <c r="R216" s="23"/>
      <c r="S216" s="23"/>
      <c r="T216" s="23">
        <f t="shared" si="43"/>
        <v>624.43102176000002</v>
      </c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>
        <f t="shared" si="44"/>
        <v>0</v>
      </c>
      <c r="AJ216" s="24"/>
      <c r="AK216" s="23"/>
      <c r="AL216" s="24"/>
      <c r="AM216" s="24"/>
      <c r="AN216" s="23">
        <f t="shared" si="45"/>
        <v>1065.43102176</v>
      </c>
      <c r="AO216" s="24"/>
      <c r="AP216" s="24"/>
      <c r="AQ216" s="23">
        <f t="shared" si="46"/>
        <v>1065.43102176</v>
      </c>
      <c r="AR216" s="23"/>
      <c r="AS216" s="23"/>
      <c r="AT216" s="23"/>
      <c r="AU216" s="23"/>
    </row>
    <row r="217" spans="1:47" outlineLevel="1" x14ac:dyDescent="0.25">
      <c r="A217" s="20">
        <v>208</v>
      </c>
      <c r="B217" s="21" t="s">
        <v>246</v>
      </c>
      <c r="C217" s="90" t="s">
        <v>266</v>
      </c>
      <c r="D217" s="20">
        <v>9</v>
      </c>
      <c r="E217" s="20">
        <v>239</v>
      </c>
      <c r="F217" s="20">
        <v>5</v>
      </c>
      <c r="G217" s="22">
        <v>10996</v>
      </c>
      <c r="H217" s="22">
        <v>2167.6999999999998</v>
      </c>
      <c r="I217" s="22">
        <f t="shared" si="39"/>
        <v>13163.7</v>
      </c>
      <c r="J217" s="23">
        <v>10996</v>
      </c>
      <c r="K217" s="24">
        <f>F217</f>
        <v>5</v>
      </c>
      <c r="L217" s="24">
        <f t="shared" si="40"/>
        <v>0</v>
      </c>
      <c r="M217" s="23">
        <f t="shared" si="41"/>
        <v>441</v>
      </c>
      <c r="N217" s="24">
        <v>10</v>
      </c>
      <c r="O217" s="23"/>
      <c r="P217" s="23">
        <f t="shared" si="42"/>
        <v>5600</v>
      </c>
      <c r="Q217" s="23"/>
      <c r="R217" s="23"/>
      <c r="S217" s="23"/>
      <c r="T217" s="23">
        <f t="shared" si="43"/>
        <v>1658.2112688959999</v>
      </c>
      <c r="U217" s="23"/>
      <c r="V217" s="23"/>
      <c r="W217" s="23"/>
      <c r="X217" s="23"/>
      <c r="Y217" s="23"/>
      <c r="Z217" s="23"/>
      <c r="AA217" s="23"/>
      <c r="AB217" s="23"/>
      <c r="AC217" s="23"/>
      <c r="AD217" s="23">
        <f>850*0.7*8-50*0.7</f>
        <v>4725</v>
      </c>
      <c r="AE217" s="23"/>
      <c r="AF217" s="23"/>
      <c r="AG217" s="23"/>
      <c r="AH217" s="23"/>
      <c r="AI217" s="23">
        <f t="shared" si="44"/>
        <v>1239</v>
      </c>
      <c r="AJ217" s="24">
        <v>5</v>
      </c>
      <c r="AK217" s="23"/>
      <c r="AL217" s="24"/>
      <c r="AM217" s="24"/>
      <c r="AN217" s="23">
        <f t="shared" si="45"/>
        <v>13663.211268896001</v>
      </c>
      <c r="AO217" s="24"/>
      <c r="AP217" s="24"/>
      <c r="AQ217" s="23">
        <f t="shared" si="46"/>
        <v>13663.211268896001</v>
      </c>
      <c r="AR217" s="23"/>
      <c r="AS217" s="23"/>
      <c r="AT217" s="23"/>
      <c r="AU217" s="23"/>
    </row>
    <row r="218" spans="1:47" outlineLevel="1" x14ac:dyDescent="0.25">
      <c r="A218" s="20">
        <v>209</v>
      </c>
      <c r="B218" s="21" t="s">
        <v>246</v>
      </c>
      <c r="C218" s="90" t="s">
        <v>267</v>
      </c>
      <c r="D218" s="20">
        <v>5</v>
      </c>
      <c r="E218" s="20">
        <v>86</v>
      </c>
      <c r="F218" s="20">
        <v>6</v>
      </c>
      <c r="G218" s="22">
        <v>4316.3999999999996</v>
      </c>
      <c r="H218" s="22">
        <v>304.10000000000002</v>
      </c>
      <c r="I218" s="22">
        <f t="shared" si="39"/>
        <v>4620.5</v>
      </c>
      <c r="J218" s="23">
        <v>0</v>
      </c>
      <c r="K218" s="24"/>
      <c r="L218" s="24">
        <f t="shared" si="40"/>
        <v>0</v>
      </c>
      <c r="M218" s="23">
        <f t="shared" si="41"/>
        <v>441</v>
      </c>
      <c r="N218" s="24"/>
      <c r="O218" s="23"/>
      <c r="P218" s="23">
        <f t="shared" si="42"/>
        <v>0</v>
      </c>
      <c r="Q218" s="23"/>
      <c r="R218" s="23"/>
      <c r="S218" s="23"/>
      <c r="T218" s="23">
        <f t="shared" si="43"/>
        <v>596.6785319039999</v>
      </c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>
        <f t="shared" si="44"/>
        <v>0</v>
      </c>
      <c r="AJ218" s="24"/>
      <c r="AK218" s="23"/>
      <c r="AL218" s="24"/>
      <c r="AM218" s="24"/>
      <c r="AN218" s="23">
        <f t="shared" si="45"/>
        <v>1037.678531904</v>
      </c>
      <c r="AO218" s="24"/>
      <c r="AP218" s="24"/>
      <c r="AQ218" s="23">
        <f t="shared" si="46"/>
        <v>1037.678531904</v>
      </c>
      <c r="AR218" s="23"/>
      <c r="AS218" s="23"/>
      <c r="AT218" s="23"/>
      <c r="AU218" s="23"/>
    </row>
    <row r="219" spans="1:47" outlineLevel="1" x14ac:dyDescent="0.25">
      <c r="A219" s="20">
        <v>210</v>
      </c>
      <c r="B219" s="21" t="s">
        <v>246</v>
      </c>
      <c r="C219" s="90" t="s">
        <v>268</v>
      </c>
      <c r="D219" s="20">
        <v>5</v>
      </c>
      <c r="E219" s="20">
        <v>86</v>
      </c>
      <c r="F219" s="20">
        <v>6</v>
      </c>
      <c r="G219" s="22">
        <v>4319.8</v>
      </c>
      <c r="H219" s="22">
        <v>0</v>
      </c>
      <c r="I219" s="22">
        <f t="shared" si="39"/>
        <v>4319.8</v>
      </c>
      <c r="J219" s="23">
        <v>0</v>
      </c>
      <c r="K219" s="24"/>
      <c r="L219" s="24">
        <f t="shared" si="40"/>
        <v>0</v>
      </c>
      <c r="M219" s="23">
        <f t="shared" si="41"/>
        <v>441</v>
      </c>
      <c r="N219" s="24"/>
      <c r="O219" s="23"/>
      <c r="P219" s="23">
        <f t="shared" si="42"/>
        <v>0</v>
      </c>
      <c r="Q219" s="23"/>
      <c r="R219" s="23"/>
      <c r="S219" s="23"/>
      <c r="T219" s="23">
        <f t="shared" si="43"/>
        <v>596.6785319039999</v>
      </c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>
        <f t="shared" si="44"/>
        <v>0</v>
      </c>
      <c r="AJ219" s="24"/>
      <c r="AK219" s="23"/>
      <c r="AL219" s="24"/>
      <c r="AM219" s="24"/>
      <c r="AN219" s="23">
        <f t="shared" si="45"/>
        <v>1037.678531904</v>
      </c>
      <c r="AO219" s="24"/>
      <c r="AP219" s="24"/>
      <c r="AQ219" s="23">
        <f t="shared" si="46"/>
        <v>1037.678531904</v>
      </c>
      <c r="AR219" s="23"/>
      <c r="AS219" s="23"/>
      <c r="AT219" s="23"/>
      <c r="AU219" s="23"/>
    </row>
    <row r="220" spans="1:47" outlineLevel="1" x14ac:dyDescent="0.25">
      <c r="A220" s="20">
        <v>211</v>
      </c>
      <c r="B220" s="21" t="s">
        <v>246</v>
      </c>
      <c r="C220" s="90" t="s">
        <v>269</v>
      </c>
      <c r="D220" s="20">
        <v>9</v>
      </c>
      <c r="E220" s="20">
        <v>58</v>
      </c>
      <c r="F220" s="20">
        <v>2</v>
      </c>
      <c r="G220" s="22">
        <v>3401.8</v>
      </c>
      <c r="H220" s="22">
        <f>283.6+75.2</f>
        <v>358.8</v>
      </c>
      <c r="I220" s="22">
        <f t="shared" si="39"/>
        <v>3760.6000000000004</v>
      </c>
      <c r="J220" s="23">
        <v>3401.8</v>
      </c>
      <c r="K220" s="24">
        <f>F220</f>
        <v>2</v>
      </c>
      <c r="L220" s="24">
        <f t="shared" si="40"/>
        <v>0</v>
      </c>
      <c r="M220" s="23">
        <f t="shared" si="41"/>
        <v>441</v>
      </c>
      <c r="N220" s="24"/>
      <c r="O220" s="23"/>
      <c r="P220" s="23">
        <f t="shared" si="42"/>
        <v>0</v>
      </c>
      <c r="Q220" s="23"/>
      <c r="R220" s="23"/>
      <c r="S220" s="23"/>
      <c r="T220" s="23">
        <f t="shared" si="43"/>
        <v>402.41110291199999</v>
      </c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>
        <f t="shared" si="44"/>
        <v>495.6</v>
      </c>
      <c r="AJ220" s="24">
        <v>2</v>
      </c>
      <c r="AK220" s="23"/>
      <c r="AL220" s="24"/>
      <c r="AM220" s="24"/>
      <c r="AN220" s="23">
        <f t="shared" si="45"/>
        <v>1339.0111029120001</v>
      </c>
      <c r="AO220" s="24"/>
      <c r="AP220" s="24"/>
      <c r="AQ220" s="23">
        <f t="shared" si="46"/>
        <v>1339.0111029120001</v>
      </c>
      <c r="AR220" s="23"/>
      <c r="AS220" s="23"/>
      <c r="AT220" s="23"/>
      <c r="AU220" s="23"/>
    </row>
    <row r="221" spans="1:47" outlineLevel="1" x14ac:dyDescent="0.25">
      <c r="A221" s="20">
        <v>212</v>
      </c>
      <c r="B221" s="21" t="s">
        <v>246</v>
      </c>
      <c r="C221" s="90" t="s">
        <v>270</v>
      </c>
      <c r="D221" s="20">
        <v>2</v>
      </c>
      <c r="E221" s="20"/>
      <c r="F221" s="20">
        <v>2</v>
      </c>
      <c r="G221" s="22">
        <v>482.5</v>
      </c>
      <c r="H221" s="22">
        <v>0</v>
      </c>
      <c r="I221" s="22">
        <f t="shared" si="39"/>
        <v>482.5</v>
      </c>
      <c r="J221" s="23">
        <v>0</v>
      </c>
      <c r="K221" s="24"/>
      <c r="L221" s="24"/>
      <c r="M221" s="23">
        <f t="shared" si="41"/>
        <v>441</v>
      </c>
      <c r="N221" s="24"/>
      <c r="O221" s="23"/>
      <c r="P221" s="23">
        <f t="shared" si="42"/>
        <v>0</v>
      </c>
      <c r="Q221" s="23"/>
      <c r="R221" s="23"/>
      <c r="S221" s="23"/>
      <c r="T221" s="23">
        <f t="shared" si="43"/>
        <v>0</v>
      </c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>
        <f t="shared" si="44"/>
        <v>0</v>
      </c>
      <c r="AJ221" s="24"/>
      <c r="AK221" s="23"/>
      <c r="AL221" s="24"/>
      <c r="AM221" s="24"/>
      <c r="AN221" s="23">
        <f t="shared" si="45"/>
        <v>441</v>
      </c>
      <c r="AO221" s="24"/>
      <c r="AP221" s="24"/>
      <c r="AQ221" s="23">
        <f t="shared" si="46"/>
        <v>441</v>
      </c>
      <c r="AR221" s="23"/>
      <c r="AS221" s="23"/>
      <c r="AT221" s="23"/>
      <c r="AU221" s="23"/>
    </row>
    <row r="222" spans="1:47" outlineLevel="1" x14ac:dyDescent="0.25">
      <c r="A222" s="20">
        <v>213</v>
      </c>
      <c r="B222" s="21" t="s">
        <v>246</v>
      </c>
      <c r="C222" s="90" t="s">
        <v>271</v>
      </c>
      <c r="D222" s="20">
        <v>3</v>
      </c>
      <c r="E222" s="20"/>
      <c r="F222" s="20">
        <v>3</v>
      </c>
      <c r="G222" s="22">
        <v>1971.22</v>
      </c>
      <c r="H222" s="22">
        <v>0</v>
      </c>
      <c r="I222" s="22">
        <f t="shared" si="39"/>
        <v>1971.22</v>
      </c>
      <c r="J222" s="23">
        <v>0</v>
      </c>
      <c r="K222" s="24"/>
      <c r="L222" s="24"/>
      <c r="M222" s="23">
        <f t="shared" si="41"/>
        <v>441</v>
      </c>
      <c r="N222" s="24"/>
      <c r="O222" s="23"/>
      <c r="P222" s="23">
        <f t="shared" si="42"/>
        <v>0</v>
      </c>
      <c r="Q222" s="23"/>
      <c r="R222" s="23"/>
      <c r="S222" s="23"/>
      <c r="T222" s="23">
        <f t="shared" si="43"/>
        <v>0</v>
      </c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>
        <f t="shared" si="44"/>
        <v>0</v>
      </c>
      <c r="AJ222" s="24"/>
      <c r="AK222" s="23"/>
      <c r="AL222" s="24"/>
      <c r="AM222" s="24"/>
      <c r="AN222" s="23">
        <f t="shared" si="45"/>
        <v>441</v>
      </c>
      <c r="AO222" s="24"/>
      <c r="AP222" s="24"/>
      <c r="AQ222" s="23">
        <f t="shared" si="46"/>
        <v>441</v>
      </c>
      <c r="AR222" s="23"/>
      <c r="AS222" s="23"/>
      <c r="AT222" s="23"/>
      <c r="AU222" s="23"/>
    </row>
    <row r="223" spans="1:47" outlineLevel="1" x14ac:dyDescent="0.25">
      <c r="A223" s="20">
        <v>214</v>
      </c>
      <c r="B223" s="21" t="s">
        <v>246</v>
      </c>
      <c r="C223" s="90" t="s">
        <v>272</v>
      </c>
      <c r="D223" s="20">
        <v>5</v>
      </c>
      <c r="E223" s="20">
        <v>83</v>
      </c>
      <c r="F223" s="20">
        <v>6</v>
      </c>
      <c r="G223" s="22">
        <v>4104.2</v>
      </c>
      <c r="H223" s="22">
        <v>182</v>
      </c>
      <c r="I223" s="22">
        <f t="shared" si="39"/>
        <v>4286.2</v>
      </c>
      <c r="J223" s="23">
        <v>0</v>
      </c>
      <c r="K223" s="24"/>
      <c r="L223" s="24">
        <f t="shared" ref="L223:L229" si="47">75*0*0.7</f>
        <v>0</v>
      </c>
      <c r="M223" s="23">
        <f t="shared" si="41"/>
        <v>441</v>
      </c>
      <c r="N223" s="24"/>
      <c r="O223" s="23"/>
      <c r="P223" s="23">
        <f t="shared" si="42"/>
        <v>0</v>
      </c>
      <c r="Q223" s="23"/>
      <c r="R223" s="23"/>
      <c r="S223" s="23"/>
      <c r="T223" s="23">
        <f t="shared" si="43"/>
        <v>575.864164512</v>
      </c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>
        <f t="shared" si="44"/>
        <v>0</v>
      </c>
      <c r="AJ223" s="24"/>
      <c r="AK223" s="23"/>
      <c r="AL223" s="24"/>
      <c r="AM223" s="24"/>
      <c r="AN223" s="23">
        <f t="shared" si="45"/>
        <v>1016.864164512</v>
      </c>
      <c r="AO223" s="24"/>
      <c r="AP223" s="24"/>
      <c r="AQ223" s="23">
        <f t="shared" si="46"/>
        <v>1016.864164512</v>
      </c>
      <c r="AR223" s="23"/>
      <c r="AS223" s="23"/>
      <c r="AT223" s="23"/>
      <c r="AU223" s="23"/>
    </row>
    <row r="224" spans="1:47" outlineLevel="1" x14ac:dyDescent="0.25">
      <c r="A224" s="20">
        <v>215</v>
      </c>
      <c r="B224" s="21" t="s">
        <v>246</v>
      </c>
      <c r="C224" s="90" t="s">
        <v>273</v>
      </c>
      <c r="D224" s="20">
        <v>5</v>
      </c>
      <c r="E224" s="20">
        <v>86</v>
      </c>
      <c r="F224" s="20">
        <v>6</v>
      </c>
      <c r="G224" s="22">
        <v>4292.3</v>
      </c>
      <c r="H224" s="22">
        <v>0</v>
      </c>
      <c r="I224" s="22">
        <f t="shared" si="39"/>
        <v>4292.3</v>
      </c>
      <c r="J224" s="23">
        <v>0</v>
      </c>
      <c r="K224" s="24"/>
      <c r="L224" s="24">
        <f t="shared" si="47"/>
        <v>0</v>
      </c>
      <c r="M224" s="23">
        <f t="shared" si="41"/>
        <v>441</v>
      </c>
      <c r="N224" s="24"/>
      <c r="O224" s="23"/>
      <c r="P224" s="23">
        <f t="shared" si="42"/>
        <v>0</v>
      </c>
      <c r="Q224" s="23"/>
      <c r="R224" s="23"/>
      <c r="S224" s="23"/>
      <c r="T224" s="23">
        <f t="shared" si="43"/>
        <v>596.6785319039999</v>
      </c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>
        <f t="shared" si="44"/>
        <v>0</v>
      </c>
      <c r="AJ224" s="24"/>
      <c r="AK224" s="23"/>
      <c r="AL224" s="24"/>
      <c r="AM224" s="24"/>
      <c r="AN224" s="23">
        <f t="shared" si="45"/>
        <v>1037.678531904</v>
      </c>
      <c r="AO224" s="24">
        <v>0</v>
      </c>
      <c r="AP224" s="24">
        <v>0</v>
      </c>
      <c r="AQ224" s="23">
        <f t="shared" si="46"/>
        <v>1037.678531904</v>
      </c>
      <c r="AR224" s="23"/>
      <c r="AS224" s="23"/>
      <c r="AT224" s="23"/>
      <c r="AU224" s="23"/>
    </row>
    <row r="225" spans="1:47" outlineLevel="1" x14ac:dyDescent="0.25">
      <c r="A225" s="20">
        <v>216</v>
      </c>
      <c r="B225" s="21" t="s">
        <v>246</v>
      </c>
      <c r="C225" s="90" t="s">
        <v>274</v>
      </c>
      <c r="D225" s="20">
        <v>9</v>
      </c>
      <c r="E225" s="20">
        <v>144</v>
      </c>
      <c r="F225" s="20">
        <v>4</v>
      </c>
      <c r="G225" s="22">
        <v>7770.8</v>
      </c>
      <c r="H225" s="22">
        <v>0</v>
      </c>
      <c r="I225" s="22">
        <f t="shared" si="39"/>
        <v>7770.8</v>
      </c>
      <c r="J225" s="23">
        <v>7770.8</v>
      </c>
      <c r="K225" s="24">
        <f>F225</f>
        <v>4</v>
      </c>
      <c r="L225" s="24">
        <f t="shared" si="47"/>
        <v>0</v>
      </c>
      <c r="M225" s="23">
        <f t="shared" si="41"/>
        <v>441</v>
      </c>
      <c r="N225" s="24">
        <v>8</v>
      </c>
      <c r="O225" s="23"/>
      <c r="P225" s="23">
        <f t="shared" si="42"/>
        <v>4480</v>
      </c>
      <c r="Q225" s="23"/>
      <c r="R225" s="23"/>
      <c r="S225" s="23"/>
      <c r="T225" s="23">
        <f t="shared" si="43"/>
        <v>999.08963481600006</v>
      </c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>
        <f t="shared" si="44"/>
        <v>991.2</v>
      </c>
      <c r="AJ225" s="24">
        <v>4</v>
      </c>
      <c r="AK225" s="23"/>
      <c r="AL225" s="24"/>
      <c r="AM225" s="24"/>
      <c r="AN225" s="23">
        <f t="shared" si="45"/>
        <v>6911.2896348160002</v>
      </c>
      <c r="AO225" s="24">
        <v>0</v>
      </c>
      <c r="AP225" s="24">
        <v>0</v>
      </c>
      <c r="AQ225" s="23">
        <f t="shared" si="46"/>
        <v>6911.2896348160002</v>
      </c>
      <c r="AR225" s="23"/>
      <c r="AS225" s="23"/>
      <c r="AT225" s="23"/>
      <c r="AU225" s="23"/>
    </row>
    <row r="226" spans="1:47" outlineLevel="1" x14ac:dyDescent="0.25">
      <c r="A226" s="20">
        <v>217</v>
      </c>
      <c r="B226" s="21" t="s">
        <v>246</v>
      </c>
      <c r="C226" s="90" t="s">
        <v>275</v>
      </c>
      <c r="D226" s="20">
        <v>5</v>
      </c>
      <c r="E226" s="20">
        <v>113</v>
      </c>
      <c r="F226" s="20">
        <v>8</v>
      </c>
      <c r="G226" s="22">
        <v>5605.4</v>
      </c>
      <c r="H226" s="22">
        <v>61.4</v>
      </c>
      <c r="I226" s="22">
        <f t="shared" si="39"/>
        <v>5666.7999999999993</v>
      </c>
      <c r="J226" s="23">
        <v>0</v>
      </c>
      <c r="K226" s="24"/>
      <c r="L226" s="24">
        <f t="shared" si="47"/>
        <v>0</v>
      </c>
      <c r="M226" s="23">
        <f t="shared" si="41"/>
        <v>441</v>
      </c>
      <c r="N226" s="24"/>
      <c r="O226" s="23"/>
      <c r="P226" s="23">
        <f t="shared" si="42"/>
        <v>0</v>
      </c>
      <c r="Q226" s="23"/>
      <c r="R226" s="23"/>
      <c r="S226" s="23"/>
      <c r="T226" s="23">
        <f t="shared" si="43"/>
        <v>784.00783843199997</v>
      </c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>
        <f t="shared" si="44"/>
        <v>0</v>
      </c>
      <c r="AJ226" s="24"/>
      <c r="AK226" s="23"/>
      <c r="AL226" s="24"/>
      <c r="AM226" s="24"/>
      <c r="AN226" s="23">
        <f t="shared" si="45"/>
        <v>1225.007838432</v>
      </c>
      <c r="AO226" s="24">
        <v>0</v>
      </c>
      <c r="AP226" s="24">
        <v>0</v>
      </c>
      <c r="AQ226" s="23">
        <f t="shared" si="46"/>
        <v>1225.007838432</v>
      </c>
      <c r="AR226" s="23"/>
      <c r="AS226" s="23"/>
      <c r="AT226" s="23"/>
      <c r="AU226" s="23"/>
    </row>
    <row r="227" spans="1:47" outlineLevel="1" x14ac:dyDescent="0.25">
      <c r="A227" s="20">
        <v>218</v>
      </c>
      <c r="B227" s="21" t="s">
        <v>246</v>
      </c>
      <c r="C227" s="90" t="s">
        <v>276</v>
      </c>
      <c r="D227" s="20">
        <v>5</v>
      </c>
      <c r="E227" s="20">
        <v>90</v>
      </c>
      <c r="F227" s="20">
        <v>6</v>
      </c>
      <c r="G227" s="22">
        <v>4411.3</v>
      </c>
      <c r="H227" s="22">
        <v>0</v>
      </c>
      <c r="I227" s="22">
        <f t="shared" si="39"/>
        <v>4411.3</v>
      </c>
      <c r="J227" s="23">
        <v>0</v>
      </c>
      <c r="K227" s="24"/>
      <c r="L227" s="24">
        <f t="shared" si="47"/>
        <v>0</v>
      </c>
      <c r="M227" s="23">
        <f t="shared" si="41"/>
        <v>441</v>
      </c>
      <c r="N227" s="24"/>
      <c r="O227" s="23"/>
      <c r="P227" s="23">
        <f t="shared" si="42"/>
        <v>0</v>
      </c>
      <c r="Q227" s="23"/>
      <c r="R227" s="23"/>
      <c r="S227" s="23"/>
      <c r="T227" s="23">
        <f t="shared" si="43"/>
        <v>624.43102176000002</v>
      </c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>
        <f t="shared" si="44"/>
        <v>0</v>
      </c>
      <c r="AJ227" s="24"/>
      <c r="AK227" s="23"/>
      <c r="AL227" s="24"/>
      <c r="AM227" s="24"/>
      <c r="AN227" s="23">
        <f t="shared" si="45"/>
        <v>1065.43102176</v>
      </c>
      <c r="AO227" s="24">
        <v>0</v>
      </c>
      <c r="AP227" s="24">
        <v>0</v>
      </c>
      <c r="AQ227" s="23">
        <f t="shared" si="46"/>
        <v>1065.43102176</v>
      </c>
      <c r="AR227" s="23"/>
      <c r="AS227" s="23"/>
      <c r="AT227" s="23"/>
      <c r="AU227" s="23"/>
    </row>
    <row r="228" spans="1:47" outlineLevel="1" x14ac:dyDescent="0.25">
      <c r="A228" s="20">
        <v>219</v>
      </c>
      <c r="B228" s="21" t="s">
        <v>246</v>
      </c>
      <c r="C228" s="90" t="s">
        <v>277</v>
      </c>
      <c r="D228" s="20">
        <v>5</v>
      </c>
      <c r="E228" s="20">
        <v>90</v>
      </c>
      <c r="F228" s="20">
        <v>6</v>
      </c>
      <c r="G228" s="22">
        <v>4405</v>
      </c>
      <c r="H228" s="22">
        <v>0</v>
      </c>
      <c r="I228" s="22">
        <f t="shared" si="39"/>
        <v>4405</v>
      </c>
      <c r="J228" s="23">
        <v>0</v>
      </c>
      <c r="K228" s="24"/>
      <c r="L228" s="24">
        <f t="shared" si="47"/>
        <v>0</v>
      </c>
      <c r="M228" s="23">
        <f t="shared" si="41"/>
        <v>441</v>
      </c>
      <c r="N228" s="24"/>
      <c r="O228" s="23"/>
      <c r="P228" s="23">
        <f t="shared" si="42"/>
        <v>0</v>
      </c>
      <c r="Q228" s="23"/>
      <c r="R228" s="23"/>
      <c r="S228" s="23"/>
      <c r="T228" s="23">
        <f t="shared" si="43"/>
        <v>624.43102176000002</v>
      </c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>
        <f t="shared" si="44"/>
        <v>0</v>
      </c>
      <c r="AJ228" s="24"/>
      <c r="AK228" s="23"/>
      <c r="AL228" s="24"/>
      <c r="AM228" s="24"/>
      <c r="AN228" s="23">
        <f t="shared" si="45"/>
        <v>1065.43102176</v>
      </c>
      <c r="AO228" s="24">
        <v>0</v>
      </c>
      <c r="AP228" s="24">
        <v>0</v>
      </c>
      <c r="AQ228" s="23">
        <f t="shared" si="46"/>
        <v>1065.43102176</v>
      </c>
      <c r="AR228" s="23"/>
      <c r="AS228" s="23"/>
      <c r="AT228" s="23"/>
      <c r="AU228" s="23"/>
    </row>
    <row r="229" spans="1:47" outlineLevel="1" x14ac:dyDescent="0.25">
      <c r="A229" s="20">
        <v>220</v>
      </c>
      <c r="B229" s="21" t="s">
        <v>246</v>
      </c>
      <c r="C229" s="90" t="s">
        <v>278</v>
      </c>
      <c r="D229" s="20">
        <v>5</v>
      </c>
      <c r="E229" s="20">
        <v>52</v>
      </c>
      <c r="F229" s="20">
        <v>4</v>
      </c>
      <c r="G229" s="22">
        <v>2410.6</v>
      </c>
      <c r="H229" s="22">
        <v>243.7</v>
      </c>
      <c r="I229" s="22">
        <f t="shared" si="39"/>
        <v>2654.2999999999997</v>
      </c>
      <c r="J229" s="23">
        <v>0</v>
      </c>
      <c r="K229" s="24"/>
      <c r="L229" s="24">
        <f t="shared" si="47"/>
        <v>0</v>
      </c>
      <c r="M229" s="23">
        <f t="shared" si="41"/>
        <v>441</v>
      </c>
      <c r="N229" s="24"/>
      <c r="O229" s="23"/>
      <c r="P229" s="23">
        <f t="shared" si="42"/>
        <v>0</v>
      </c>
      <c r="Q229" s="23"/>
      <c r="R229" s="23"/>
      <c r="S229" s="23"/>
      <c r="T229" s="23">
        <f t="shared" si="43"/>
        <v>360.78236812799997</v>
      </c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>
        <f t="shared" si="44"/>
        <v>0</v>
      </c>
      <c r="AJ229" s="24"/>
      <c r="AK229" s="23"/>
      <c r="AL229" s="24"/>
      <c r="AM229" s="24"/>
      <c r="AN229" s="23">
        <f t="shared" si="45"/>
        <v>801.78236812799992</v>
      </c>
      <c r="AO229" s="24">
        <v>0</v>
      </c>
      <c r="AP229" s="24">
        <v>0</v>
      </c>
      <c r="AQ229" s="23">
        <f t="shared" si="46"/>
        <v>801.78236812799992</v>
      </c>
      <c r="AR229" s="23"/>
      <c r="AS229" s="23"/>
      <c r="AT229" s="23"/>
      <c r="AU229" s="23"/>
    </row>
    <row r="230" spans="1:47" s="29" customFormat="1" hidden="1" x14ac:dyDescent="0.25">
      <c r="A230" s="31"/>
      <c r="B230" s="32"/>
      <c r="C230" s="92" t="s">
        <v>279</v>
      </c>
      <c r="D230" s="31"/>
      <c r="E230" s="33">
        <f t="shared" ref="E230:AR230" si="48">SUM(E198:E229)</f>
        <v>3567</v>
      </c>
      <c r="F230" s="31">
        <f t="shared" si="48"/>
        <v>177</v>
      </c>
      <c r="G230" s="34">
        <f t="shared" si="48"/>
        <v>175640.58999999997</v>
      </c>
      <c r="H230" s="34">
        <f t="shared" si="48"/>
        <v>17146.460000000003</v>
      </c>
      <c r="I230" s="34">
        <f t="shared" si="48"/>
        <v>192787.04999999996</v>
      </c>
      <c r="J230" s="34">
        <f t="shared" si="48"/>
        <v>75687.16</v>
      </c>
      <c r="K230" s="33">
        <f t="shared" si="48"/>
        <v>36</v>
      </c>
      <c r="L230" s="33">
        <f t="shared" si="48"/>
        <v>0</v>
      </c>
      <c r="M230" s="34">
        <f t="shared" si="48"/>
        <v>14112</v>
      </c>
      <c r="N230" s="33">
        <f t="shared" si="48"/>
        <v>56</v>
      </c>
      <c r="O230" s="34">
        <f t="shared" si="48"/>
        <v>0</v>
      </c>
      <c r="P230" s="34">
        <f t="shared" si="48"/>
        <v>31360</v>
      </c>
      <c r="Q230" s="34">
        <f t="shared" si="48"/>
        <v>0</v>
      </c>
      <c r="R230" s="34">
        <f t="shared" si="48"/>
        <v>0</v>
      </c>
      <c r="S230" s="34">
        <f t="shared" si="48"/>
        <v>1470</v>
      </c>
      <c r="T230" s="34">
        <f t="shared" si="48"/>
        <v>24748.282829087995</v>
      </c>
      <c r="U230" s="34">
        <f t="shared" si="48"/>
        <v>0</v>
      </c>
      <c r="V230" s="34">
        <f t="shared" si="48"/>
        <v>0</v>
      </c>
      <c r="W230" s="34">
        <f t="shared" si="48"/>
        <v>0</v>
      </c>
      <c r="X230" s="34">
        <f t="shared" si="48"/>
        <v>0</v>
      </c>
      <c r="Y230" s="34">
        <f t="shared" si="48"/>
        <v>0</v>
      </c>
      <c r="Z230" s="34">
        <f t="shared" si="48"/>
        <v>3570</v>
      </c>
      <c r="AA230" s="34">
        <f t="shared" si="48"/>
        <v>4760</v>
      </c>
      <c r="AB230" s="34">
        <f t="shared" si="48"/>
        <v>0</v>
      </c>
      <c r="AC230" s="34">
        <f t="shared" si="48"/>
        <v>0</v>
      </c>
      <c r="AD230" s="34">
        <f t="shared" si="48"/>
        <v>4725</v>
      </c>
      <c r="AE230" s="34">
        <f t="shared" si="48"/>
        <v>0</v>
      </c>
      <c r="AF230" s="34">
        <f t="shared" si="48"/>
        <v>4760</v>
      </c>
      <c r="AG230" s="34">
        <f t="shared" si="48"/>
        <v>0</v>
      </c>
      <c r="AH230" s="34">
        <f t="shared" si="48"/>
        <v>0</v>
      </c>
      <c r="AI230" s="34">
        <f t="shared" si="48"/>
        <v>8920.8000000000011</v>
      </c>
      <c r="AJ230" s="34">
        <f t="shared" si="48"/>
        <v>36</v>
      </c>
      <c r="AK230" s="34">
        <f t="shared" si="48"/>
        <v>0</v>
      </c>
      <c r="AL230" s="34">
        <f t="shared" si="48"/>
        <v>0</v>
      </c>
      <c r="AM230" s="34">
        <f t="shared" si="48"/>
        <v>0</v>
      </c>
      <c r="AN230" s="34">
        <f t="shared" si="48"/>
        <v>98426.082829088016</v>
      </c>
      <c r="AO230" s="33">
        <f t="shared" si="48"/>
        <v>130267.80199999998</v>
      </c>
      <c r="AP230" s="33">
        <f t="shared" si="48"/>
        <v>0</v>
      </c>
      <c r="AQ230" s="34">
        <f t="shared" si="48"/>
        <v>228693.88482908806</v>
      </c>
      <c r="AR230" s="34">
        <f t="shared" si="48"/>
        <v>0</v>
      </c>
      <c r="AS230" s="34"/>
      <c r="AT230" s="34"/>
      <c r="AU230" s="34"/>
    </row>
    <row r="231" spans="1:47" s="39" customFormat="1" hidden="1" x14ac:dyDescent="0.25">
      <c r="A231" s="35"/>
      <c r="B231" s="35"/>
      <c r="C231" s="93" t="s">
        <v>280</v>
      </c>
      <c r="D231" s="36"/>
      <c r="E231" s="37">
        <f t="shared" ref="E231:AR231" si="49">E39+E79+E119+E158+E197+E230</f>
        <v>19501</v>
      </c>
      <c r="F231" s="37">
        <f t="shared" si="49"/>
        <v>1018</v>
      </c>
      <c r="G231" s="38">
        <f t="shared" si="49"/>
        <v>963116.34</v>
      </c>
      <c r="H231" s="38">
        <f t="shared" si="49"/>
        <v>49869.240000000005</v>
      </c>
      <c r="I231" s="38">
        <f t="shared" si="49"/>
        <v>1012985.58</v>
      </c>
      <c r="J231" s="38">
        <f t="shared" si="49"/>
        <v>336515.49</v>
      </c>
      <c r="K231" s="37">
        <f t="shared" si="49"/>
        <v>171</v>
      </c>
      <c r="L231" s="37">
        <f t="shared" si="49"/>
        <v>0</v>
      </c>
      <c r="M231" s="38">
        <f t="shared" si="49"/>
        <v>97020</v>
      </c>
      <c r="N231" s="37">
        <f t="shared" si="49"/>
        <v>164</v>
      </c>
      <c r="O231" s="38">
        <f t="shared" si="49"/>
        <v>0</v>
      </c>
      <c r="P231" s="38">
        <f t="shared" si="49"/>
        <v>91840</v>
      </c>
      <c r="Q231" s="38">
        <f t="shared" si="49"/>
        <v>0</v>
      </c>
      <c r="R231" s="38">
        <f t="shared" si="49"/>
        <v>112000</v>
      </c>
      <c r="S231" s="38">
        <f t="shared" si="49"/>
        <v>7350</v>
      </c>
      <c r="T231" s="38">
        <f t="shared" si="49"/>
        <v>135300.32617046396</v>
      </c>
      <c r="U231" s="38">
        <f t="shared" si="49"/>
        <v>8400</v>
      </c>
      <c r="V231" s="38">
        <f t="shared" si="49"/>
        <v>0</v>
      </c>
      <c r="W231" s="38">
        <f t="shared" si="49"/>
        <v>0</v>
      </c>
      <c r="X231" s="38">
        <f t="shared" si="49"/>
        <v>2621.5</v>
      </c>
      <c r="Y231" s="38">
        <f t="shared" si="49"/>
        <v>0</v>
      </c>
      <c r="Z231" s="38">
        <f t="shared" si="49"/>
        <v>17850</v>
      </c>
      <c r="AA231" s="38">
        <f t="shared" si="49"/>
        <v>4760</v>
      </c>
      <c r="AB231" s="38">
        <f t="shared" si="49"/>
        <v>9520</v>
      </c>
      <c r="AC231" s="38">
        <f t="shared" si="49"/>
        <v>0</v>
      </c>
      <c r="AD231" s="38">
        <f t="shared" si="49"/>
        <v>4725</v>
      </c>
      <c r="AE231" s="38">
        <f t="shared" si="49"/>
        <v>4760</v>
      </c>
      <c r="AF231" s="38">
        <f t="shared" si="49"/>
        <v>4760</v>
      </c>
      <c r="AG231" s="38">
        <f t="shared" si="49"/>
        <v>0</v>
      </c>
      <c r="AH231" s="38">
        <f t="shared" si="49"/>
        <v>4760</v>
      </c>
      <c r="AI231" s="38">
        <f t="shared" si="49"/>
        <v>52038</v>
      </c>
      <c r="AJ231" s="38">
        <f t="shared" si="49"/>
        <v>210</v>
      </c>
      <c r="AK231" s="38">
        <f t="shared" si="49"/>
        <v>0</v>
      </c>
      <c r="AL231" s="38">
        <f t="shared" si="49"/>
        <v>30380</v>
      </c>
      <c r="AM231" s="38">
        <f t="shared" si="49"/>
        <v>62</v>
      </c>
      <c r="AN231" s="38">
        <f t="shared" si="49"/>
        <v>588084.82617046405</v>
      </c>
      <c r="AO231" s="37">
        <f t="shared" si="49"/>
        <v>526082.28700000001</v>
      </c>
      <c r="AP231" s="37">
        <f t="shared" si="49"/>
        <v>320304.82900000003</v>
      </c>
      <c r="AQ231" s="38">
        <f t="shared" si="49"/>
        <v>1434471.9421704642</v>
      </c>
      <c r="AR231" s="38">
        <f t="shared" si="49"/>
        <v>0</v>
      </c>
      <c r="AS231" s="38"/>
      <c r="AT231" s="38"/>
      <c r="AU231" s="38"/>
    </row>
    <row r="232" spans="1:47" s="2" customFormat="1" hidden="1" x14ac:dyDescent="0.25">
      <c r="A232" s="40"/>
      <c r="B232" s="40"/>
      <c r="C232" s="94"/>
      <c r="D232" s="42"/>
      <c r="E232" s="41"/>
      <c r="F232" s="42"/>
      <c r="G232" s="43"/>
      <c r="H232" s="43"/>
      <c r="I232" s="43"/>
      <c r="J232" s="44"/>
      <c r="K232" s="45" t="s">
        <v>281</v>
      </c>
      <c r="L232" s="45"/>
      <c r="M232" s="24">
        <f>90*230</f>
        <v>20700</v>
      </c>
      <c r="N232" s="45"/>
      <c r="O232" s="24"/>
      <c r="P232" s="24">
        <v>18800</v>
      </c>
      <c r="Q232" s="24"/>
      <c r="R232" s="24">
        <v>20000</v>
      </c>
      <c r="S232" s="24">
        <f>300*5</f>
        <v>1500</v>
      </c>
      <c r="T232" s="24">
        <v>25683.23</v>
      </c>
      <c r="U232" s="24">
        <f>300*5</f>
        <v>1500</v>
      </c>
      <c r="V232" s="24">
        <v>1475</v>
      </c>
      <c r="W232" s="24">
        <v>1032.5</v>
      </c>
      <c r="X232" s="24">
        <v>535</v>
      </c>
      <c r="Y232" s="24"/>
      <c r="Z232" s="24">
        <f>850*5</f>
        <v>4250</v>
      </c>
      <c r="AA232" s="24">
        <v>850</v>
      </c>
      <c r="AB232" s="24">
        <f>850*2</f>
        <v>1700</v>
      </c>
      <c r="AC232" s="24">
        <v>850</v>
      </c>
      <c r="AD232" s="24">
        <v>850</v>
      </c>
      <c r="AE232" s="24">
        <v>850</v>
      </c>
      <c r="AF232" s="24">
        <v>850</v>
      </c>
      <c r="AG232" s="24"/>
      <c r="AH232" s="24">
        <v>850</v>
      </c>
      <c r="AI232" s="24">
        <v>12685</v>
      </c>
      <c r="AJ232" s="45"/>
      <c r="AK232" s="24"/>
      <c r="AL232" s="24">
        <v>6200</v>
      </c>
      <c r="AM232" s="24"/>
      <c r="AN232" s="24"/>
      <c r="AO232" s="24"/>
      <c r="AP232" s="24"/>
      <c r="AQ232" s="24"/>
      <c r="AR232" s="24"/>
      <c r="AS232" s="24"/>
      <c r="AT232" s="24"/>
      <c r="AU232" s="24"/>
    </row>
    <row r="233" spans="1:47" s="2" customFormat="1" hidden="1" x14ac:dyDescent="0.25">
      <c r="A233" s="40"/>
      <c r="B233" s="40"/>
      <c r="C233" s="94"/>
      <c r="D233" s="42"/>
      <c r="E233" s="41"/>
      <c r="F233" s="42"/>
      <c r="G233" s="43"/>
      <c r="H233" s="43"/>
      <c r="I233" s="43"/>
      <c r="J233" s="44"/>
      <c r="K233" s="46" t="s">
        <v>282</v>
      </c>
      <c r="L233" s="46">
        <f>75*225*0</f>
        <v>0</v>
      </c>
      <c r="M233" s="24">
        <f>M232*8</f>
        <v>165600</v>
      </c>
      <c r="N233" s="46"/>
      <c r="O233" s="24"/>
      <c r="P233" s="24">
        <f>P232*8</f>
        <v>150400</v>
      </c>
      <c r="Q233" s="24"/>
      <c r="R233" s="24">
        <f t="shared" ref="R233:X233" si="50">R232*8</f>
        <v>160000</v>
      </c>
      <c r="S233" s="24">
        <f t="shared" si="50"/>
        <v>12000</v>
      </c>
      <c r="T233" s="24">
        <f t="shared" si="50"/>
        <v>205465.84</v>
      </c>
      <c r="U233" s="24">
        <f t="shared" si="50"/>
        <v>12000</v>
      </c>
      <c r="V233" s="24">
        <f t="shared" si="50"/>
        <v>11800</v>
      </c>
      <c r="W233" s="24">
        <f t="shared" si="50"/>
        <v>8260</v>
      </c>
      <c r="X233" s="24">
        <f t="shared" si="50"/>
        <v>4280</v>
      </c>
      <c r="Y233" s="24"/>
      <c r="Z233" s="24">
        <f>850*5*7+850*4</f>
        <v>33150</v>
      </c>
      <c r="AA233" s="24">
        <f t="shared" ref="AA233:AF233" si="51">AA232*8</f>
        <v>6800</v>
      </c>
      <c r="AB233" s="24">
        <f t="shared" si="51"/>
        <v>13600</v>
      </c>
      <c r="AC233" s="24">
        <f t="shared" si="51"/>
        <v>6800</v>
      </c>
      <c r="AD233" s="24">
        <f t="shared" si="51"/>
        <v>6800</v>
      </c>
      <c r="AE233" s="24">
        <f t="shared" si="51"/>
        <v>6800</v>
      </c>
      <c r="AF233" s="24">
        <f t="shared" si="51"/>
        <v>6800</v>
      </c>
      <c r="AG233" s="24"/>
      <c r="AH233" s="24">
        <f>850*8</f>
        <v>6800</v>
      </c>
      <c r="AI233" s="24">
        <f>AI232*6</f>
        <v>76110</v>
      </c>
      <c r="AJ233" s="46"/>
      <c r="AK233" s="24"/>
      <c r="AL233" s="24">
        <f>AL232*8</f>
        <v>49600</v>
      </c>
      <c r="AM233" s="24"/>
      <c r="AN233" s="24"/>
      <c r="AO233" s="24"/>
      <c r="AP233" s="24"/>
      <c r="AQ233" s="24"/>
      <c r="AR233" s="24"/>
      <c r="AS233" s="24"/>
      <c r="AT233" s="24"/>
      <c r="AU233" s="24"/>
    </row>
    <row r="234" spans="1:47" s="2" customFormat="1" hidden="1" x14ac:dyDescent="0.25">
      <c r="A234" s="40"/>
      <c r="B234" s="40"/>
      <c r="C234" s="94"/>
      <c r="D234" s="42"/>
      <c r="E234" s="41"/>
      <c r="F234" s="42"/>
      <c r="G234" s="43"/>
      <c r="H234" s="43"/>
      <c r="I234" s="43"/>
      <c r="J234" s="44"/>
      <c r="K234" s="46" t="s">
        <v>283</v>
      </c>
      <c r="L234" s="46"/>
      <c r="M234" s="24">
        <f>M232*7</f>
        <v>144900</v>
      </c>
      <c r="N234" s="46"/>
      <c r="O234" s="24"/>
      <c r="P234" s="24">
        <f>P233</f>
        <v>150400</v>
      </c>
      <c r="Q234" s="24"/>
      <c r="R234" s="24">
        <v>160000</v>
      </c>
      <c r="S234" s="24">
        <f>S232*7</f>
        <v>10500</v>
      </c>
      <c r="T234" s="24">
        <f>T233</f>
        <v>205465.84</v>
      </c>
      <c r="U234" s="24">
        <f>U232*8</f>
        <v>12000</v>
      </c>
      <c r="V234" s="24"/>
      <c r="W234" s="24"/>
      <c r="X234" s="24">
        <f>X232*7</f>
        <v>3745</v>
      </c>
      <c r="Y234" s="24"/>
      <c r="Z234" s="24">
        <f>4250*6</f>
        <v>25500</v>
      </c>
      <c r="AA234" s="24">
        <f>AA233</f>
        <v>6800</v>
      </c>
      <c r="AB234" s="24">
        <f>AB233</f>
        <v>13600</v>
      </c>
      <c r="AC234" s="24"/>
      <c r="AD234" s="24">
        <v>6750</v>
      </c>
      <c r="AE234" s="24">
        <v>6800</v>
      </c>
      <c r="AF234" s="24">
        <f>AF233</f>
        <v>6800</v>
      </c>
      <c r="AG234" s="24"/>
      <c r="AH234" s="24">
        <f>AH233</f>
        <v>6800</v>
      </c>
      <c r="AI234" s="24">
        <f>AI233</f>
        <v>76110</v>
      </c>
      <c r="AJ234" s="46"/>
      <c r="AK234" s="24"/>
      <c r="AL234" s="24">
        <f>AL232*7</f>
        <v>43400</v>
      </c>
      <c r="AM234" s="24"/>
      <c r="AN234" s="24"/>
      <c r="AO234" s="24"/>
      <c r="AP234" s="24"/>
      <c r="AQ234" s="24"/>
      <c r="AR234" s="24"/>
      <c r="AS234" s="24"/>
      <c r="AT234" s="24"/>
      <c r="AU234" s="24"/>
    </row>
    <row r="235" spans="1:47" s="47" customFormat="1" hidden="1" x14ac:dyDescent="0.25">
      <c r="C235" s="87"/>
      <c r="E235" s="2"/>
      <c r="G235" s="48"/>
      <c r="H235" s="43"/>
      <c r="I235" s="43"/>
      <c r="J235" s="49"/>
      <c r="K235" s="50" t="s">
        <v>284</v>
      </c>
      <c r="L235" s="50"/>
      <c r="M235" s="50" t="s">
        <v>285</v>
      </c>
      <c r="N235" s="50"/>
      <c r="O235" s="50"/>
      <c r="P235" s="50" t="s">
        <v>286</v>
      </c>
      <c r="Q235" s="50"/>
      <c r="R235" s="50" t="s">
        <v>286</v>
      </c>
      <c r="S235" s="50">
        <f>S233-S234</f>
        <v>1500</v>
      </c>
      <c r="T235" s="50" t="s">
        <v>286</v>
      </c>
      <c r="U235" s="50" t="s">
        <v>286</v>
      </c>
      <c r="V235" s="50" t="s">
        <v>287</v>
      </c>
      <c r="W235" s="50" t="s">
        <v>287</v>
      </c>
      <c r="X235" s="50" t="s">
        <v>285</v>
      </c>
      <c r="Y235" s="50"/>
      <c r="Z235" s="50">
        <f>Z233-Z234</f>
        <v>7650</v>
      </c>
      <c r="AA235" s="50" t="s">
        <v>286</v>
      </c>
      <c r="AB235" s="50" t="s">
        <v>286</v>
      </c>
      <c r="AC235" s="50" t="s">
        <v>287</v>
      </c>
      <c r="AD235" s="50">
        <v>50</v>
      </c>
      <c r="AE235" s="50" t="s">
        <v>286</v>
      </c>
      <c r="AF235" s="50" t="s">
        <v>286</v>
      </c>
      <c r="AG235" s="50"/>
      <c r="AH235" s="50"/>
      <c r="AI235" s="50"/>
      <c r="AJ235" s="50"/>
      <c r="AK235" s="50"/>
      <c r="AL235" s="50" t="s">
        <v>285</v>
      </c>
      <c r="AM235" s="50"/>
      <c r="AN235" s="51" t="s">
        <v>288</v>
      </c>
      <c r="AO235" s="52">
        <v>114597.35</v>
      </c>
      <c r="AP235" s="52">
        <v>127087.70899999999</v>
      </c>
      <c r="AQ235" s="50"/>
      <c r="AR235" s="50"/>
      <c r="AS235" s="50"/>
      <c r="AT235" s="50"/>
      <c r="AU235" s="50"/>
    </row>
    <row r="236" spans="1:47" s="47" customFormat="1" hidden="1" x14ac:dyDescent="0.25">
      <c r="C236" s="87"/>
      <c r="E236" s="2"/>
      <c r="G236" s="53"/>
      <c r="H236" s="43"/>
      <c r="I236" s="54"/>
      <c r="J236" s="49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1" t="s">
        <v>289</v>
      </c>
      <c r="AO236" s="52">
        <v>411484.92</v>
      </c>
      <c r="AP236" s="52">
        <f>418977.3-225760</f>
        <v>193217.3</v>
      </c>
      <c r="AQ236" s="55"/>
      <c r="AR236" s="55"/>
      <c r="AS236" s="55"/>
      <c r="AT236" s="55"/>
      <c r="AU236" s="55"/>
    </row>
    <row r="237" spans="1:47" s="2" customFormat="1" hidden="1" x14ac:dyDescent="0.25">
      <c r="C237" s="87"/>
      <c r="J237" s="54"/>
      <c r="K237" s="56">
        <v>0.7</v>
      </c>
      <c r="L237" s="56">
        <f>L234*0.7</f>
        <v>0</v>
      </c>
      <c r="M237" s="52">
        <f>M234*0.7</f>
        <v>101430</v>
      </c>
      <c r="N237" s="56"/>
      <c r="O237" s="52"/>
      <c r="P237" s="52">
        <f t="shared" ref="P237:AI237" si="52">P234*0.7</f>
        <v>105280</v>
      </c>
      <c r="Q237" s="52">
        <f t="shared" si="52"/>
        <v>0</v>
      </c>
      <c r="R237" s="52">
        <f t="shared" si="52"/>
        <v>112000</v>
      </c>
      <c r="S237" s="52">
        <f t="shared" si="52"/>
        <v>7349.9999999999991</v>
      </c>
      <c r="T237" s="52">
        <f t="shared" si="52"/>
        <v>143826.08799999999</v>
      </c>
      <c r="U237" s="52">
        <f t="shared" si="52"/>
        <v>8400</v>
      </c>
      <c r="V237" s="52">
        <f t="shared" si="52"/>
        <v>0</v>
      </c>
      <c r="W237" s="52">
        <f t="shared" si="52"/>
        <v>0</v>
      </c>
      <c r="X237" s="52">
        <f t="shared" si="52"/>
        <v>2621.5</v>
      </c>
      <c r="Y237" s="52">
        <f t="shared" si="52"/>
        <v>0</v>
      </c>
      <c r="Z237" s="52">
        <f t="shared" si="52"/>
        <v>17850</v>
      </c>
      <c r="AA237" s="52">
        <f t="shared" si="52"/>
        <v>4760</v>
      </c>
      <c r="AB237" s="52">
        <f t="shared" si="52"/>
        <v>9520</v>
      </c>
      <c r="AC237" s="52">
        <f t="shared" si="52"/>
        <v>0</v>
      </c>
      <c r="AD237" s="52">
        <f>AD234*0.7</f>
        <v>4725</v>
      </c>
      <c r="AE237" s="52">
        <f t="shared" si="52"/>
        <v>4760</v>
      </c>
      <c r="AF237" s="52">
        <f t="shared" si="52"/>
        <v>4760</v>
      </c>
      <c r="AG237" s="52">
        <f t="shared" si="52"/>
        <v>0</v>
      </c>
      <c r="AH237" s="52">
        <f t="shared" si="52"/>
        <v>4760</v>
      </c>
      <c r="AI237" s="52">
        <f t="shared" si="52"/>
        <v>53277</v>
      </c>
      <c r="AJ237" s="56"/>
      <c r="AK237" s="52"/>
      <c r="AL237" s="52">
        <f>AL234*0.7</f>
        <v>30379.999999999996</v>
      </c>
      <c r="AM237" s="52"/>
      <c r="AN237" s="39"/>
      <c r="AO237" s="57">
        <f>AO235+AO236</f>
        <v>526082.27</v>
      </c>
      <c r="AP237" s="57">
        <f>AP235+AP236</f>
        <v>320305.00899999996</v>
      </c>
      <c r="AQ237" s="52"/>
      <c r="AR237" s="52"/>
      <c r="AS237" s="52"/>
      <c r="AT237" s="52"/>
      <c r="AU237" s="52"/>
    </row>
    <row r="238" spans="1:47" s="58" customFormat="1" ht="48" hidden="1" customHeight="1" x14ac:dyDescent="0.25">
      <c r="C238" s="95"/>
      <c r="E238" s="59"/>
      <c r="F238" s="59"/>
      <c r="G238" s="59"/>
      <c r="H238" s="59"/>
      <c r="I238" s="59"/>
      <c r="J238" s="60"/>
      <c r="K238" s="61" t="s">
        <v>290</v>
      </c>
      <c r="L238" s="62" t="s">
        <v>291</v>
      </c>
      <c r="M238" s="63">
        <f>M237-M231</f>
        <v>4410</v>
      </c>
      <c r="N238" s="63"/>
      <c r="O238" s="63">
        <f t="shared" ref="O238:AI238" si="53">O237-O231</f>
        <v>0</v>
      </c>
      <c r="P238" s="63">
        <f t="shared" si="53"/>
        <v>13440</v>
      </c>
      <c r="Q238" s="63">
        <f t="shared" si="53"/>
        <v>0</v>
      </c>
      <c r="R238" s="63">
        <f t="shared" si="53"/>
        <v>0</v>
      </c>
      <c r="S238" s="63">
        <f t="shared" si="53"/>
        <v>0</v>
      </c>
      <c r="T238" s="63">
        <f t="shared" si="53"/>
        <v>8525.7618295360298</v>
      </c>
      <c r="U238" s="63">
        <f t="shared" si="53"/>
        <v>0</v>
      </c>
      <c r="V238" s="63">
        <f t="shared" si="53"/>
        <v>0</v>
      </c>
      <c r="W238" s="63">
        <f t="shared" si="53"/>
        <v>0</v>
      </c>
      <c r="X238" s="63">
        <f t="shared" si="53"/>
        <v>0</v>
      </c>
      <c r="Y238" s="63">
        <f t="shared" si="53"/>
        <v>0</v>
      </c>
      <c r="Z238" s="63">
        <f t="shared" si="53"/>
        <v>0</v>
      </c>
      <c r="AA238" s="63">
        <f t="shared" si="53"/>
        <v>0</v>
      </c>
      <c r="AB238" s="63">
        <f t="shared" si="53"/>
        <v>0</v>
      </c>
      <c r="AC238" s="63">
        <f t="shared" si="53"/>
        <v>0</v>
      </c>
      <c r="AD238" s="63">
        <f t="shared" si="53"/>
        <v>0</v>
      </c>
      <c r="AE238" s="63">
        <f t="shared" si="53"/>
        <v>0</v>
      </c>
      <c r="AF238" s="63">
        <f t="shared" si="53"/>
        <v>0</v>
      </c>
      <c r="AG238" s="63">
        <f t="shared" si="53"/>
        <v>0</v>
      </c>
      <c r="AH238" s="63">
        <f t="shared" si="53"/>
        <v>0</v>
      </c>
      <c r="AI238" s="63">
        <f t="shared" si="53"/>
        <v>1239</v>
      </c>
      <c r="AJ238" s="63"/>
      <c r="AK238" s="63">
        <f>AK237-AK231</f>
        <v>0</v>
      </c>
      <c r="AL238" s="63">
        <f>AL237-AL231</f>
        <v>0</v>
      </c>
      <c r="AM238" s="64"/>
      <c r="AO238" s="65">
        <f>AO237-AO231</f>
        <v>-1.6999999992549419E-2</v>
      </c>
      <c r="AP238" s="65">
        <f>AP237-AP231</f>
        <v>0.17999999993480742</v>
      </c>
      <c r="AQ238" s="64"/>
      <c r="AR238" s="64"/>
      <c r="AS238" s="64"/>
      <c r="AT238" s="64"/>
      <c r="AU238" s="64"/>
    </row>
    <row r="239" spans="1:47" ht="51.75" hidden="1" x14ac:dyDescent="0.25">
      <c r="C239" s="88"/>
      <c r="D239" s="66"/>
      <c r="E239" s="66"/>
      <c r="F239" s="66"/>
      <c r="G239" s="66"/>
      <c r="T239" s="68" t="s">
        <v>292</v>
      </c>
      <c r="U239" s="3"/>
      <c r="Z239" s="64" t="s">
        <v>293</v>
      </c>
      <c r="AK239" s="2">
        <f>(AK237-AK167)/215/41.3</f>
        <v>0</v>
      </c>
      <c r="AO239" s="3">
        <v>526082.27</v>
      </c>
      <c r="AP239" s="3">
        <v>546065.00899999996</v>
      </c>
      <c r="AQ239" s="3"/>
      <c r="AR239" s="3"/>
    </row>
    <row r="240" spans="1:47" s="69" customFormat="1" hidden="1" x14ac:dyDescent="0.25">
      <c r="C240" s="96" t="s">
        <v>294</v>
      </c>
      <c r="D240" s="70"/>
      <c r="E240" s="70"/>
      <c r="F240" s="70"/>
      <c r="G240" s="71"/>
      <c r="H240" s="71"/>
      <c r="I240" s="71"/>
      <c r="J240" s="72"/>
      <c r="K240" s="73"/>
      <c r="L240" s="73">
        <v>0</v>
      </c>
      <c r="M240" s="72">
        <v>4410</v>
      </c>
      <c r="N240" s="73"/>
      <c r="O240" s="72">
        <v>0</v>
      </c>
      <c r="P240" s="72">
        <v>13440</v>
      </c>
      <c r="Q240" s="72">
        <v>0</v>
      </c>
      <c r="R240" s="72"/>
      <c r="S240" s="72">
        <v>0</v>
      </c>
      <c r="T240" s="74">
        <v>7520.9247509759998</v>
      </c>
      <c r="U240" s="72">
        <v>0</v>
      </c>
      <c r="V240" s="72">
        <v>0</v>
      </c>
      <c r="W240" s="72">
        <v>0</v>
      </c>
      <c r="X240" s="72">
        <v>0</v>
      </c>
      <c r="Y240" s="72">
        <v>0</v>
      </c>
      <c r="Z240" s="72">
        <v>0</v>
      </c>
      <c r="AA240" s="72">
        <v>0</v>
      </c>
      <c r="AB240" s="72">
        <v>0</v>
      </c>
      <c r="AC240" s="72">
        <v>0</v>
      </c>
      <c r="AD240" s="72">
        <v>0</v>
      </c>
      <c r="AE240" s="72">
        <v>0</v>
      </c>
      <c r="AF240" s="72">
        <v>0</v>
      </c>
      <c r="AG240" s="72">
        <v>0</v>
      </c>
      <c r="AH240" s="72">
        <v>0</v>
      </c>
      <c r="AI240" s="72">
        <v>1239</v>
      </c>
      <c r="AJ240" s="73">
        <v>5</v>
      </c>
      <c r="AK240" s="72">
        <v>0</v>
      </c>
      <c r="AL240" s="73">
        <v>0</v>
      </c>
      <c r="AM240" s="73">
        <v>0</v>
      </c>
      <c r="AN240" s="75">
        <v>26609.924750975999</v>
      </c>
      <c r="AO240" s="73">
        <v>0</v>
      </c>
      <c r="AP240" s="73">
        <v>225760.18499999997</v>
      </c>
      <c r="AQ240" s="74">
        <v>252370.10975097594</v>
      </c>
      <c r="AR240" s="72">
        <v>0</v>
      </c>
      <c r="AS240" s="72"/>
      <c r="AT240" s="72"/>
      <c r="AU240" s="72"/>
    </row>
    <row r="241" spans="1:47" s="82" customFormat="1" ht="48" hidden="1" x14ac:dyDescent="0.25">
      <c r="A241" s="76"/>
      <c r="B241" s="76"/>
      <c r="C241" s="89"/>
      <c r="D241" s="77"/>
      <c r="E241" s="77"/>
      <c r="F241" s="77"/>
      <c r="G241" s="78"/>
      <c r="H241" s="78"/>
      <c r="I241" s="78"/>
      <c r="J241" s="79"/>
      <c r="K241" s="80"/>
      <c r="L241" s="80" t="s">
        <v>295</v>
      </c>
      <c r="M241" s="80" t="s">
        <v>296</v>
      </c>
      <c r="N241" s="80"/>
      <c r="O241" s="80"/>
      <c r="P241" s="80" t="s">
        <v>297</v>
      </c>
      <c r="Q241" s="80" t="s">
        <v>298</v>
      </c>
      <c r="R241" s="80" t="s">
        <v>299</v>
      </c>
      <c r="S241" s="80" t="s">
        <v>300</v>
      </c>
      <c r="T241" s="80" t="s">
        <v>301</v>
      </c>
      <c r="U241" s="80" t="s">
        <v>302</v>
      </c>
      <c r="V241" s="80" t="s">
        <v>303</v>
      </c>
      <c r="W241" s="80" t="s">
        <v>298</v>
      </c>
      <c r="X241" s="80" t="s">
        <v>304</v>
      </c>
      <c r="Y241" s="80" t="s">
        <v>305</v>
      </c>
      <c r="Z241" s="80" t="s">
        <v>306</v>
      </c>
      <c r="AA241" s="80" t="s">
        <v>307</v>
      </c>
      <c r="AB241" s="80" t="s">
        <v>308</v>
      </c>
      <c r="AC241" s="80" t="s">
        <v>308</v>
      </c>
      <c r="AD241" s="80" t="s">
        <v>306</v>
      </c>
      <c r="AE241" s="80" t="s">
        <v>305</v>
      </c>
      <c r="AF241" s="80" t="s">
        <v>309</v>
      </c>
      <c r="AG241" s="80" t="s">
        <v>310</v>
      </c>
      <c r="AH241" s="80" t="s">
        <v>309</v>
      </c>
      <c r="AI241" s="80" t="s">
        <v>311</v>
      </c>
      <c r="AJ241" s="80"/>
      <c r="AK241" s="80"/>
      <c r="AL241" s="80" t="s">
        <v>312</v>
      </c>
      <c r="AM241" s="80"/>
      <c r="AN241" s="80"/>
      <c r="AO241" s="81"/>
      <c r="AP241" s="81"/>
      <c r="AQ241" s="80"/>
      <c r="AR241" s="80"/>
      <c r="AS241" s="80"/>
      <c r="AT241" s="80"/>
      <c r="AU241" s="80"/>
    </row>
    <row r="242" spans="1:47" s="82" customFormat="1" ht="72" hidden="1" x14ac:dyDescent="0.25">
      <c r="A242" s="76"/>
      <c r="B242" s="76"/>
      <c r="C242" s="89"/>
      <c r="D242" s="77"/>
      <c r="E242" s="77"/>
      <c r="F242" s="77"/>
      <c r="G242" s="78"/>
      <c r="H242" s="78"/>
      <c r="I242" s="78"/>
      <c r="J242" s="79"/>
      <c r="K242" s="80"/>
      <c r="L242" s="80" t="s">
        <v>313</v>
      </c>
      <c r="M242" s="80" t="s">
        <v>314</v>
      </c>
      <c r="N242" s="80"/>
      <c r="O242" s="80"/>
      <c r="P242" s="80" t="s">
        <v>315</v>
      </c>
      <c r="Q242" s="80" t="s">
        <v>316</v>
      </c>
      <c r="R242" s="80" t="s">
        <v>317</v>
      </c>
      <c r="S242" s="80" t="s">
        <v>318</v>
      </c>
      <c r="T242" s="80" t="s">
        <v>319</v>
      </c>
      <c r="U242" s="80" t="s">
        <v>320</v>
      </c>
      <c r="V242" s="80" t="s">
        <v>321</v>
      </c>
      <c r="W242" s="80" t="s">
        <v>322</v>
      </c>
      <c r="X242" s="80" t="s">
        <v>323</v>
      </c>
      <c r="Y242" s="80" t="s">
        <v>324</v>
      </c>
      <c r="Z242" s="80" t="s">
        <v>324</v>
      </c>
      <c r="AA242" s="80" t="s">
        <v>324</v>
      </c>
      <c r="AB242" s="80" t="s">
        <v>324</v>
      </c>
      <c r="AC242" s="80" t="s">
        <v>324</v>
      </c>
      <c r="AD242" s="80" t="s">
        <v>325</v>
      </c>
      <c r="AE242" s="80" t="s">
        <v>324</v>
      </c>
      <c r="AF242" s="80" t="s">
        <v>324</v>
      </c>
      <c r="AG242" s="80" t="s">
        <v>324</v>
      </c>
      <c r="AH242" s="80" t="s">
        <v>326</v>
      </c>
      <c r="AI242" s="80" t="s">
        <v>327</v>
      </c>
      <c r="AJ242" s="80"/>
      <c r="AK242" s="80"/>
      <c r="AL242" s="80" t="s">
        <v>328</v>
      </c>
      <c r="AM242" s="80"/>
      <c r="AN242" s="80"/>
      <c r="AO242" s="81"/>
      <c r="AP242" s="81"/>
      <c r="AQ242" s="80"/>
      <c r="AR242" s="80"/>
      <c r="AS242" s="80"/>
      <c r="AT242" s="80"/>
      <c r="AU242" s="80"/>
    </row>
    <row r="243" spans="1:47" s="82" customFormat="1" ht="36" hidden="1" x14ac:dyDescent="0.25">
      <c r="A243" s="76"/>
      <c r="B243" s="76"/>
      <c r="C243" s="89"/>
      <c r="D243" s="77"/>
      <c r="E243" s="77"/>
      <c r="F243" s="77"/>
      <c r="G243" s="78"/>
      <c r="H243" s="78"/>
      <c r="I243" s="78"/>
      <c r="J243" s="79"/>
      <c r="K243" s="80"/>
      <c r="L243" s="80" t="s">
        <v>329</v>
      </c>
      <c r="M243" s="80" t="s">
        <v>330</v>
      </c>
      <c r="N243" s="80"/>
      <c r="O243" s="80"/>
      <c r="P243" s="80" t="s">
        <v>331</v>
      </c>
      <c r="Q243" s="80" t="s">
        <v>332</v>
      </c>
      <c r="R243" s="80" t="s">
        <v>333</v>
      </c>
      <c r="S243" s="80" t="s">
        <v>334</v>
      </c>
      <c r="T243" s="80" t="s">
        <v>335</v>
      </c>
      <c r="U243" s="80" t="s">
        <v>334</v>
      </c>
      <c r="V243" s="80" t="s">
        <v>322</v>
      </c>
      <c r="W243" s="80" t="s">
        <v>336</v>
      </c>
      <c r="X243" s="80" t="s">
        <v>337</v>
      </c>
      <c r="Y243" s="80" t="s">
        <v>338</v>
      </c>
      <c r="Z243" s="80" t="s">
        <v>338</v>
      </c>
      <c r="AA243" s="80" t="s">
        <v>338</v>
      </c>
      <c r="AB243" s="80" t="s">
        <v>338</v>
      </c>
      <c r="AC243" s="80" t="s">
        <v>338</v>
      </c>
      <c r="AD243" s="80" t="s">
        <v>338</v>
      </c>
      <c r="AE243" s="80" t="s">
        <v>338</v>
      </c>
      <c r="AF243" s="80" t="s">
        <v>338</v>
      </c>
      <c r="AG243" s="80" t="s">
        <v>338</v>
      </c>
      <c r="AH243" s="80" t="s">
        <v>338</v>
      </c>
      <c r="AI243" s="80" t="s">
        <v>339</v>
      </c>
      <c r="AJ243" s="80"/>
      <c r="AK243" s="80"/>
      <c r="AL243" s="80"/>
      <c r="AM243" s="80"/>
      <c r="AN243" s="80"/>
      <c r="AO243" s="81"/>
      <c r="AP243" s="81"/>
      <c r="AQ243" s="80"/>
      <c r="AR243" s="80"/>
      <c r="AS243" s="80"/>
      <c r="AT243" s="80"/>
      <c r="AU243" s="80"/>
    </row>
    <row r="244" spans="1:47" hidden="1" x14ac:dyDescent="0.25">
      <c r="C244" s="88"/>
      <c r="D244" s="66"/>
      <c r="E244" s="66"/>
      <c r="F244" s="66"/>
      <c r="T244" s="2" t="s">
        <v>340</v>
      </c>
      <c r="V244" s="2" t="s">
        <v>341</v>
      </c>
      <c r="W244" s="2" t="s">
        <v>342</v>
      </c>
      <c r="AC244" s="2" t="s">
        <v>343</v>
      </c>
      <c r="AG244" s="3" t="s">
        <v>344</v>
      </c>
      <c r="AH244" s="3"/>
      <c r="AI244" s="3"/>
      <c r="AK244" s="3"/>
      <c r="AL244" s="83"/>
      <c r="AM244" s="83"/>
      <c r="AN244" s="3"/>
      <c r="AQ244" s="3"/>
      <c r="AR244" s="3"/>
      <c r="AS244" s="3"/>
      <c r="AT244" s="3"/>
      <c r="AU244" s="3"/>
    </row>
    <row r="245" spans="1:47" hidden="1" x14ac:dyDescent="0.25">
      <c r="C245" s="88"/>
      <c r="D245" s="66"/>
      <c r="E245" s="66"/>
      <c r="F245" s="66"/>
      <c r="T245" s="2" t="s">
        <v>345</v>
      </c>
    </row>
    <row r="246" spans="1:47" hidden="1" x14ac:dyDescent="0.25">
      <c r="C246" s="88"/>
      <c r="D246" s="66"/>
      <c r="E246" s="66"/>
      <c r="F246" s="66"/>
      <c r="T246" s="2" t="s">
        <v>346</v>
      </c>
    </row>
    <row r="247" spans="1:47" hidden="1" x14ac:dyDescent="0.25">
      <c r="C247" s="88"/>
      <c r="D247" s="66"/>
      <c r="E247" s="66"/>
      <c r="F247" s="66"/>
      <c r="T247" s="2" t="s">
        <v>347</v>
      </c>
    </row>
    <row r="248" spans="1:47" hidden="1" x14ac:dyDescent="0.25">
      <c r="C248" s="66"/>
      <c r="D248" s="66"/>
      <c r="E248" s="66"/>
      <c r="F248" s="66"/>
    </row>
    <row r="249" spans="1:47" hidden="1" x14ac:dyDescent="0.25">
      <c r="C249" s="66"/>
      <c r="D249" s="66"/>
      <c r="E249" s="66"/>
      <c r="F249" s="66"/>
    </row>
    <row r="250" spans="1:47" hidden="1" x14ac:dyDescent="0.25">
      <c r="C250" s="66"/>
      <c r="D250" s="66"/>
      <c r="E250" s="66"/>
      <c r="F250" s="66"/>
    </row>
    <row r="251" spans="1:47" x14ac:dyDescent="0.25">
      <c r="C251" s="66"/>
      <c r="D251" s="66"/>
      <c r="E251" s="66"/>
      <c r="F251" s="66"/>
    </row>
    <row r="252" spans="1:47" x14ac:dyDescent="0.25">
      <c r="C252" s="66"/>
      <c r="D252" s="66"/>
      <c r="E252" s="66"/>
      <c r="F252" s="66"/>
    </row>
    <row r="253" spans="1:47" x14ac:dyDescent="0.25">
      <c r="C253" s="66"/>
      <c r="D253" s="66"/>
      <c r="E253" s="66"/>
      <c r="F253" s="66"/>
    </row>
    <row r="254" spans="1:47" x14ac:dyDescent="0.25">
      <c r="C254" s="66"/>
      <c r="D254" s="66"/>
      <c r="E254" s="66"/>
      <c r="F254" s="66"/>
    </row>
    <row r="255" spans="1:47" x14ac:dyDescent="0.25">
      <c r="C255" s="66"/>
      <c r="D255" s="66"/>
      <c r="E255" s="66"/>
      <c r="F255" s="66"/>
    </row>
    <row r="256" spans="1:47" x14ac:dyDescent="0.25">
      <c r="C256" s="66"/>
      <c r="D256" s="66"/>
      <c r="E256" s="66"/>
      <c r="F256" s="66"/>
    </row>
    <row r="257" spans="3:6" ht="15" x14ac:dyDescent="0.25">
      <c r="C257" s="66"/>
      <c r="D257" s="66"/>
      <c r="E257" s="66"/>
      <c r="F257" s="66"/>
    </row>
    <row r="258" spans="3:6" ht="15" x14ac:dyDescent="0.25">
      <c r="C258" s="66"/>
      <c r="D258" s="66"/>
      <c r="E258" s="66"/>
      <c r="F258" s="66"/>
    </row>
    <row r="259" spans="3:6" ht="15" x14ac:dyDescent="0.25">
      <c r="C259" s="66"/>
      <c r="D259" s="66"/>
      <c r="E259" s="66"/>
      <c r="F259" s="66"/>
    </row>
    <row r="260" spans="3:6" ht="15" x14ac:dyDescent="0.25">
      <c r="C260" s="66"/>
      <c r="D260" s="66"/>
      <c r="E260" s="66"/>
      <c r="F260" s="66"/>
    </row>
    <row r="261" spans="3:6" ht="15" x14ac:dyDescent="0.25">
      <c r="C261" s="66"/>
      <c r="D261" s="66"/>
      <c r="E261" s="66"/>
      <c r="F261" s="66"/>
    </row>
    <row r="262" spans="3:6" ht="15" x14ac:dyDescent="0.25">
      <c r="C262" s="66"/>
      <c r="D262" s="66"/>
      <c r="E262" s="66"/>
      <c r="F262" s="66"/>
    </row>
    <row r="263" spans="3:6" ht="15" x14ac:dyDescent="0.25">
      <c r="C263" s="66"/>
      <c r="D263" s="66"/>
      <c r="E263" s="66"/>
      <c r="F263" s="66"/>
    </row>
    <row r="264" spans="3:6" ht="15" x14ac:dyDescent="0.25">
      <c r="C264" s="66"/>
      <c r="D264" s="66"/>
      <c r="E264" s="66"/>
      <c r="F264" s="66"/>
    </row>
    <row r="265" spans="3:6" ht="15" x14ac:dyDescent="0.25">
      <c r="C265" s="66"/>
      <c r="D265" s="66"/>
      <c r="E265" s="66"/>
      <c r="F265" s="66"/>
    </row>
    <row r="266" spans="3:6" ht="15" x14ac:dyDescent="0.25">
      <c r="C266" s="66"/>
      <c r="D266" s="66"/>
      <c r="E266" s="66"/>
      <c r="F266" s="66"/>
    </row>
    <row r="267" spans="3:6" ht="15" x14ac:dyDescent="0.25">
      <c r="C267" s="66"/>
      <c r="D267" s="66"/>
      <c r="E267" s="66"/>
      <c r="F267" s="66"/>
    </row>
    <row r="268" spans="3:6" ht="15" x14ac:dyDescent="0.25">
      <c r="C268" s="66"/>
      <c r="D268" s="66"/>
      <c r="E268" s="66"/>
      <c r="F268" s="66"/>
    </row>
    <row r="269" spans="3:6" ht="15" x14ac:dyDescent="0.25">
      <c r="C269" s="66"/>
      <c r="D269" s="66"/>
      <c r="E269" s="66"/>
      <c r="F269" s="66"/>
    </row>
    <row r="270" spans="3:6" ht="15" x14ac:dyDescent="0.25">
      <c r="C270" s="66"/>
      <c r="D270" s="66"/>
      <c r="E270" s="66"/>
      <c r="F270" s="66"/>
    </row>
    <row r="271" spans="3:6" ht="15" x14ac:dyDescent="0.25">
      <c r="C271" s="66"/>
      <c r="D271" s="66"/>
      <c r="E271" s="66"/>
      <c r="F271" s="66"/>
    </row>
    <row r="272" spans="3:6" ht="15" x14ac:dyDescent="0.25">
      <c r="C272" s="66"/>
      <c r="D272" s="66"/>
      <c r="E272" s="66"/>
      <c r="F272" s="66"/>
    </row>
    <row r="273" spans="3:6" ht="15" x14ac:dyDescent="0.25">
      <c r="C273" s="66"/>
      <c r="D273" s="66"/>
      <c r="E273" s="66"/>
      <c r="F273" s="66"/>
    </row>
    <row r="274" spans="3:6" ht="15" x14ac:dyDescent="0.25">
      <c r="C274" s="66"/>
      <c r="D274" s="66"/>
      <c r="E274" s="66"/>
      <c r="F274" s="66"/>
    </row>
    <row r="275" spans="3:6" ht="15" x14ac:dyDescent="0.25">
      <c r="C275" s="66"/>
      <c r="D275" s="66"/>
      <c r="E275" s="66"/>
      <c r="F275" s="66"/>
    </row>
    <row r="276" spans="3:6" ht="15" x14ac:dyDescent="0.25">
      <c r="C276" s="66"/>
      <c r="D276" s="66"/>
      <c r="E276" s="66"/>
      <c r="F276" s="66"/>
    </row>
    <row r="277" spans="3:6" ht="15" x14ac:dyDescent="0.25">
      <c r="C277" s="66"/>
      <c r="D277" s="66"/>
      <c r="E277" s="66"/>
      <c r="F277" s="66"/>
    </row>
    <row r="278" spans="3:6" ht="15" x14ac:dyDescent="0.25">
      <c r="C278" s="66"/>
      <c r="D278" s="66"/>
      <c r="E278" s="66"/>
      <c r="F278" s="66"/>
    </row>
    <row r="279" spans="3:6" ht="15" x14ac:dyDescent="0.25">
      <c r="C279" s="66"/>
      <c r="D279" s="66"/>
      <c r="E279" s="66"/>
      <c r="F279" s="66"/>
    </row>
    <row r="280" spans="3:6" ht="15" x14ac:dyDescent="0.25">
      <c r="C280" s="66"/>
      <c r="D280" s="66"/>
      <c r="E280" s="66"/>
      <c r="F280" s="66"/>
    </row>
    <row r="281" spans="3:6" ht="15" x14ac:dyDescent="0.25">
      <c r="C281" s="66"/>
      <c r="D281" s="66"/>
      <c r="E281" s="66"/>
      <c r="F281" s="66"/>
    </row>
    <row r="282" spans="3:6" ht="15" x14ac:dyDescent="0.25">
      <c r="C282" s="66"/>
      <c r="D282" s="66"/>
      <c r="E282" s="66"/>
      <c r="F282" s="66"/>
    </row>
    <row r="283" spans="3:6" ht="15" x14ac:dyDescent="0.25">
      <c r="C283" s="66"/>
      <c r="D283" s="66"/>
      <c r="E283" s="66"/>
      <c r="F283" s="66"/>
    </row>
    <row r="284" spans="3:6" ht="15" x14ac:dyDescent="0.25">
      <c r="C284" s="66"/>
      <c r="D284" s="66"/>
      <c r="E284" s="66"/>
      <c r="F284" s="66"/>
    </row>
    <row r="285" spans="3:6" ht="15" x14ac:dyDescent="0.25">
      <c r="C285" s="66"/>
      <c r="D285" s="66"/>
      <c r="E285" s="66"/>
      <c r="F285" s="66"/>
    </row>
    <row r="286" spans="3:6" ht="15" x14ac:dyDescent="0.25">
      <c r="C286" s="66"/>
      <c r="D286" s="66"/>
      <c r="E286" s="66"/>
      <c r="F286" s="66"/>
    </row>
    <row r="287" spans="3:6" ht="15" x14ac:dyDescent="0.25">
      <c r="C287" s="66"/>
      <c r="D287" s="66"/>
      <c r="E287" s="66"/>
      <c r="F287" s="66"/>
    </row>
    <row r="288" spans="3:6" ht="15" x14ac:dyDescent="0.25">
      <c r="C288" s="66"/>
      <c r="D288" s="66"/>
      <c r="E288" s="66"/>
      <c r="F288" s="66"/>
    </row>
    <row r="289" spans="3:6" ht="15" x14ac:dyDescent="0.25">
      <c r="C289" s="66"/>
      <c r="D289" s="66"/>
      <c r="E289" s="66"/>
      <c r="F289" s="66"/>
    </row>
    <row r="290" spans="3:6" ht="15" x14ac:dyDescent="0.25">
      <c r="C290" s="66"/>
      <c r="D290" s="66"/>
      <c r="E290" s="66"/>
      <c r="F290" s="66"/>
    </row>
    <row r="291" spans="3:6" ht="15" x14ac:dyDescent="0.25">
      <c r="C291" s="66"/>
      <c r="D291" s="66"/>
      <c r="E291" s="66"/>
      <c r="F291" s="66"/>
    </row>
    <row r="292" spans="3:6" ht="15" x14ac:dyDescent="0.25">
      <c r="C292" s="66"/>
      <c r="D292" s="66"/>
      <c r="E292" s="66"/>
      <c r="F292" s="66"/>
    </row>
    <row r="293" spans="3:6" ht="15" x14ac:dyDescent="0.25">
      <c r="C293" s="66"/>
      <c r="D293" s="66"/>
      <c r="E293" s="66"/>
      <c r="F293" s="66"/>
    </row>
    <row r="294" spans="3:6" ht="15" x14ac:dyDescent="0.25">
      <c r="C294" s="66"/>
      <c r="D294" s="66"/>
      <c r="E294" s="66"/>
      <c r="F294" s="66"/>
    </row>
    <row r="295" spans="3:6" ht="15" x14ac:dyDescent="0.25">
      <c r="C295" s="66"/>
      <c r="D295" s="66"/>
      <c r="E295" s="66"/>
      <c r="F295" s="66"/>
    </row>
    <row r="296" spans="3:6" ht="15" x14ac:dyDescent="0.25">
      <c r="C296" s="66"/>
      <c r="D296" s="66"/>
      <c r="E296" s="66"/>
      <c r="F296" s="66"/>
    </row>
    <row r="297" spans="3:6" ht="15" x14ac:dyDescent="0.25">
      <c r="C297" s="66"/>
      <c r="D297" s="66"/>
      <c r="E297" s="66"/>
      <c r="F297" s="66"/>
    </row>
    <row r="298" spans="3:6" ht="15" x14ac:dyDescent="0.25">
      <c r="C298" s="66"/>
      <c r="D298" s="66"/>
    </row>
    <row r="299" spans="3:6" ht="15" x14ac:dyDescent="0.25">
      <c r="C299" s="66"/>
      <c r="D299" s="66"/>
    </row>
    <row r="300" spans="3:6" ht="15" x14ac:dyDescent="0.25">
      <c r="C300" s="66"/>
      <c r="D300" s="66"/>
    </row>
    <row r="301" spans="3:6" ht="15" x14ac:dyDescent="0.25">
      <c r="C301" s="66"/>
      <c r="D301" s="66"/>
    </row>
    <row r="302" spans="3:6" ht="15" x14ac:dyDescent="0.25">
      <c r="C302" s="66"/>
      <c r="D302" s="66"/>
    </row>
    <row r="303" spans="3:6" ht="15" x14ac:dyDescent="0.25">
      <c r="C303" s="66"/>
      <c r="D303" s="66"/>
    </row>
    <row r="304" spans="3:6" ht="15" x14ac:dyDescent="0.25">
      <c r="C304" s="66"/>
      <c r="D304" s="66"/>
    </row>
    <row r="305" spans="3:4" ht="15" x14ac:dyDescent="0.25">
      <c r="C305" s="66"/>
      <c r="D305" s="66"/>
    </row>
    <row r="306" spans="3:4" ht="15" x14ac:dyDescent="0.25">
      <c r="C306" s="66"/>
      <c r="D306" s="66"/>
    </row>
    <row r="307" spans="3:4" ht="15" x14ac:dyDescent="0.25">
      <c r="C307" s="66"/>
      <c r="D307" s="66"/>
    </row>
    <row r="308" spans="3:4" ht="15" x14ac:dyDescent="0.25">
      <c r="C308" s="66"/>
      <c r="D308" s="66"/>
    </row>
    <row r="309" spans="3:4" ht="15" x14ac:dyDescent="0.25">
      <c r="C309" s="66"/>
      <c r="D309" s="66"/>
    </row>
    <row r="310" spans="3:4" ht="15" x14ac:dyDescent="0.25">
      <c r="C310" s="66"/>
      <c r="D310" s="66"/>
    </row>
    <row r="311" spans="3:4" ht="15" x14ac:dyDescent="0.25">
      <c r="C311" s="66"/>
      <c r="D311" s="66"/>
    </row>
    <row r="312" spans="3:4" ht="15" x14ac:dyDescent="0.25">
      <c r="C312" s="66"/>
      <c r="D312" s="66"/>
    </row>
    <row r="313" spans="3:4" ht="15" x14ac:dyDescent="0.25">
      <c r="C313" s="66"/>
      <c r="D313" s="66"/>
    </row>
    <row r="314" spans="3:4" ht="15" x14ac:dyDescent="0.25">
      <c r="C314" s="66"/>
      <c r="D314" s="66"/>
    </row>
    <row r="315" spans="3:4" ht="15" x14ac:dyDescent="0.25">
      <c r="C315" s="66"/>
      <c r="D315" s="66"/>
    </row>
    <row r="316" spans="3:4" ht="15" x14ac:dyDescent="0.25">
      <c r="C316" s="66"/>
      <c r="D316" s="66"/>
    </row>
    <row r="317" spans="3:4" ht="15" x14ac:dyDescent="0.25">
      <c r="C317" s="66"/>
      <c r="D317" s="66"/>
    </row>
    <row r="318" spans="3:4" ht="15" x14ac:dyDescent="0.25">
      <c r="C318" s="66"/>
      <c r="D318" s="66"/>
    </row>
    <row r="319" spans="3:4" ht="15" x14ac:dyDescent="0.25">
      <c r="C319" s="66"/>
      <c r="D319" s="66"/>
    </row>
    <row r="320" spans="3:4" ht="15" x14ac:dyDescent="0.25">
      <c r="C320" s="66"/>
      <c r="D320" s="66"/>
    </row>
    <row r="321" spans="3:4" ht="15" x14ac:dyDescent="0.25">
      <c r="C321" s="66"/>
      <c r="D321" s="66"/>
    </row>
    <row r="322" spans="3:4" ht="15" x14ac:dyDescent="0.25">
      <c r="C322" s="66"/>
      <c r="D322" s="66"/>
    </row>
    <row r="323" spans="3:4" ht="15" x14ac:dyDescent="0.25">
      <c r="C323" s="66"/>
      <c r="D323" s="66"/>
    </row>
    <row r="324" spans="3:4" ht="15" x14ac:dyDescent="0.25">
      <c r="C324" s="66"/>
      <c r="D324" s="66"/>
    </row>
    <row r="325" spans="3:4" ht="15" x14ac:dyDescent="0.25">
      <c r="C325" s="66"/>
      <c r="D325" s="66"/>
    </row>
    <row r="326" spans="3:4" ht="15" x14ac:dyDescent="0.25">
      <c r="C326" s="66"/>
      <c r="D326" s="66"/>
    </row>
    <row r="327" spans="3:4" ht="15" x14ac:dyDescent="0.25">
      <c r="C327" s="66"/>
      <c r="D327" s="66"/>
    </row>
    <row r="328" spans="3:4" ht="15" x14ac:dyDescent="0.25">
      <c r="C328" s="66"/>
      <c r="D328" s="66"/>
    </row>
    <row r="329" spans="3:4" ht="15" x14ac:dyDescent="0.25">
      <c r="C329" s="66"/>
      <c r="D329" s="66"/>
    </row>
    <row r="330" spans="3:4" ht="15" x14ac:dyDescent="0.25">
      <c r="C330" s="66"/>
      <c r="D330" s="66"/>
    </row>
    <row r="331" spans="3:4" ht="15" x14ac:dyDescent="0.25">
      <c r="C331" s="66"/>
      <c r="D331" s="66"/>
    </row>
    <row r="332" spans="3:4" ht="15" x14ac:dyDescent="0.25">
      <c r="C332" s="66"/>
      <c r="D332" s="66"/>
    </row>
    <row r="333" spans="3:4" ht="15" x14ac:dyDescent="0.25">
      <c r="C333" s="66"/>
      <c r="D333" s="66"/>
    </row>
    <row r="334" spans="3:4" ht="15" x14ac:dyDescent="0.25">
      <c r="C334" s="66"/>
      <c r="D334" s="66"/>
    </row>
    <row r="335" spans="3:4" ht="15" x14ac:dyDescent="0.25">
      <c r="C335" s="66"/>
      <c r="D335" s="66"/>
    </row>
    <row r="336" spans="3:4" ht="15" x14ac:dyDescent="0.25">
      <c r="C336" s="66"/>
      <c r="D336" s="66"/>
    </row>
    <row r="337" spans="3:4" ht="15" x14ac:dyDescent="0.25">
      <c r="C337" s="66"/>
      <c r="D337" s="66"/>
    </row>
    <row r="338" spans="3:4" ht="15" x14ac:dyDescent="0.25">
      <c r="C338" s="66"/>
      <c r="D338" s="66"/>
    </row>
    <row r="339" spans="3:4" ht="15" x14ac:dyDescent="0.25">
      <c r="C339" s="66"/>
      <c r="D339" s="66"/>
    </row>
    <row r="340" spans="3:4" ht="15" x14ac:dyDescent="0.25">
      <c r="C340" s="66"/>
      <c r="D340" s="66"/>
    </row>
    <row r="341" spans="3:4" ht="15" x14ac:dyDescent="0.25">
      <c r="C341" s="66"/>
      <c r="D341" s="66"/>
    </row>
    <row r="342" spans="3:4" ht="15" x14ac:dyDescent="0.25">
      <c r="C342" s="66"/>
      <c r="D342" s="66"/>
    </row>
    <row r="343" spans="3:4" ht="15" x14ac:dyDescent="0.25">
      <c r="C343" s="66"/>
      <c r="D343" s="66"/>
    </row>
    <row r="344" spans="3:4" ht="15" x14ac:dyDescent="0.25">
      <c r="C344" s="66"/>
      <c r="D344" s="66"/>
    </row>
    <row r="345" spans="3:4" ht="15" x14ac:dyDescent="0.25">
      <c r="C345" s="66"/>
      <c r="D345" s="66"/>
    </row>
    <row r="346" spans="3:4" ht="15" x14ac:dyDescent="0.25">
      <c r="C346" s="66"/>
      <c r="D346" s="66"/>
    </row>
    <row r="347" spans="3:4" ht="15" x14ac:dyDescent="0.25">
      <c r="C347" s="66"/>
      <c r="D347" s="66"/>
    </row>
    <row r="348" spans="3:4" ht="15" x14ac:dyDescent="0.25">
      <c r="C348" s="66"/>
      <c r="D348" s="66"/>
    </row>
    <row r="349" spans="3:4" ht="15" x14ac:dyDescent="0.25">
      <c r="C349" s="66"/>
      <c r="D349" s="66"/>
    </row>
    <row r="350" spans="3:4" ht="15" x14ac:dyDescent="0.25">
      <c r="C350" s="66"/>
      <c r="D350" s="66"/>
    </row>
    <row r="351" spans="3:4" ht="15" x14ac:dyDescent="0.25">
      <c r="C351" s="66"/>
      <c r="D351" s="66"/>
    </row>
    <row r="352" spans="3:4" ht="15" x14ac:dyDescent="0.25">
      <c r="C352" s="66"/>
      <c r="D352" s="66"/>
    </row>
    <row r="353" spans="3:4" ht="15" x14ac:dyDescent="0.25">
      <c r="C353" s="66"/>
      <c r="D353" s="66"/>
    </row>
    <row r="354" spans="3:4" ht="15" x14ac:dyDescent="0.25">
      <c r="C354" s="66"/>
      <c r="D354" s="66"/>
    </row>
    <row r="355" spans="3:4" ht="15" x14ac:dyDescent="0.25">
      <c r="C355" s="66"/>
      <c r="D355" s="66"/>
    </row>
  </sheetData>
  <sheetProtection selectLockedCells="1" selectUnlockedCells="1"/>
  <pageMargins left="0" right="0" top="0" bottom="0" header="0.51181102362204722" footer="0.19685039370078741"/>
  <pageSetup paperSize="9" scale="45" firstPageNumber="0" fitToHeight="6" orientation="landscape" horizontalDpi="300" verticalDpi="300" r:id="rId1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ИСО 2015 - 8мес.</vt:lpstr>
      <vt:lpstr>'отчет ИСО 2015 - 8мес.'!Заголовки_для_печати</vt:lpstr>
      <vt:lpstr>'отчет ИСО 2015 - 8мес.'!Область_печати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WORK</cp:lastModifiedBy>
  <cp:lastPrinted>2016-03-19T09:37:15Z</cp:lastPrinted>
  <dcterms:created xsi:type="dcterms:W3CDTF">2016-03-19T09:25:29Z</dcterms:created>
  <dcterms:modified xsi:type="dcterms:W3CDTF">2016-03-19T09:38:05Z</dcterms:modified>
</cp:coreProperties>
</file>